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eena\Nextcloud\Green Office\ประเมินต่อเนื่อง 2568\หมวด 3\"/>
    </mc:Choice>
  </mc:AlternateContent>
  <xr:revisionPtr revIDLastSave="0" documentId="8_{7ABBF1DB-9DA3-4909-A240-780622222128}" xr6:coauthVersionLast="36" xr6:coauthVersionMax="36" xr10:uidLastSave="{00000000-0000-0000-0000-000000000000}"/>
  <bookViews>
    <workbookView xWindow="0" yWindow="0" windowWidth="19440" windowHeight="11460" tabRatio="628" firstSheet="4" activeTab="8" xr2:uid="{00000000-000D-0000-FFFF-FFFF00000000}"/>
  </bookViews>
  <sheets>
    <sheet name="ไฟฟ้า2566-2567" sheetId="56" r:id="rId1"/>
    <sheet name="ประปา2566-2567" sheetId="53" r:id="rId2"/>
    <sheet name="กระดาษ2566-2567" sheetId="57" r:id="rId3"/>
    <sheet name="ดีเซล2566-2567" sheetId="59" r:id="rId4"/>
    <sheet name="แก๊สโซฮอล์2566-2567" sheetId="60" r:id="rId5"/>
    <sheet name="ขยะทั่วไป2566-2567 " sheetId="61" r:id="rId6"/>
    <sheet name="เศษอาหาร2566-2567" sheetId="62" r:id="rId7"/>
    <sheet name="คำนวณก๊าซเรือนกระจก2566-2567" sheetId="58" r:id="rId8"/>
    <sheet name="เปรียบเทียบคำนวณก๊าซเรือนกระจก" sheetId="63" r:id="rId9"/>
  </sheets>
  <definedNames>
    <definedName name="_xlnm.Print_Area" localSheetId="6">'เศษอาหาร2566-2567'!$B$2:$K$68</definedName>
    <definedName name="_xlnm.Print_Area" localSheetId="4">'แก๊สโซฮอล์2566-2567'!$B$2:$K$70</definedName>
    <definedName name="_xlnm.Print_Area" localSheetId="0">'ไฟฟ้า2566-2567'!$B$2:$M$57</definedName>
    <definedName name="_xlnm.Print_Area" localSheetId="2">'กระดาษ2566-2567'!$B$2:$K$66</definedName>
    <definedName name="_xlnm.Print_Area" localSheetId="5">'ขยะทั่วไป2566-2567 '!$B$2:$K$69</definedName>
    <definedName name="_xlnm.Print_Area" localSheetId="3">'ดีเซล2566-2567'!$B$2:$K$70</definedName>
    <definedName name="_xlnm.Print_Area" localSheetId="1">'ประปา2566-2567'!$B$2:$K$72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62" l="1"/>
  <c r="I11" i="62"/>
  <c r="I12" i="62"/>
  <c r="I13" i="62"/>
  <c r="I14" i="62"/>
  <c r="I15" i="62"/>
  <c r="I16" i="62"/>
  <c r="I17" i="62"/>
  <c r="I18" i="62"/>
  <c r="I19" i="62"/>
  <c r="I9" i="62"/>
  <c r="I10" i="61"/>
  <c r="I11" i="61"/>
  <c r="I12" i="61"/>
  <c r="I13" i="61"/>
  <c r="I14" i="61"/>
  <c r="I15" i="61"/>
  <c r="I16" i="61"/>
  <c r="I17" i="61"/>
  <c r="I18" i="61"/>
  <c r="I19" i="61"/>
  <c r="I20" i="61"/>
  <c r="I9" i="61"/>
  <c r="I10" i="60"/>
  <c r="I11" i="60"/>
  <c r="I12" i="60"/>
  <c r="I13" i="60"/>
  <c r="I14" i="60"/>
  <c r="I15" i="60"/>
  <c r="I16" i="60"/>
  <c r="I17" i="60"/>
  <c r="I18" i="60"/>
  <c r="I19" i="60"/>
  <c r="I20" i="60"/>
  <c r="I9" i="60"/>
  <c r="I10" i="59"/>
  <c r="I11" i="59"/>
  <c r="I12" i="59"/>
  <c r="I13" i="59"/>
  <c r="I14" i="59"/>
  <c r="I15" i="59"/>
  <c r="I16" i="59"/>
  <c r="I17" i="59"/>
  <c r="I18" i="59"/>
  <c r="I19" i="59"/>
  <c r="I20" i="59"/>
  <c r="I9" i="59"/>
  <c r="I10" i="57"/>
  <c r="I11" i="57"/>
  <c r="I12" i="57"/>
  <c r="I13" i="57"/>
  <c r="I14" i="57"/>
  <c r="I15" i="57"/>
  <c r="I16" i="57"/>
  <c r="I17" i="57"/>
  <c r="I18" i="57"/>
  <c r="I19" i="57"/>
  <c r="I20" i="57"/>
  <c r="I9" i="57"/>
  <c r="I10" i="53"/>
  <c r="I11" i="53"/>
  <c r="I12" i="53"/>
  <c r="I13" i="53"/>
  <c r="I14" i="53"/>
  <c r="I15" i="53"/>
  <c r="I16" i="53"/>
  <c r="I17" i="53"/>
  <c r="I18" i="53"/>
  <c r="I19" i="53"/>
  <c r="I20" i="53"/>
  <c r="I9" i="53"/>
  <c r="K10" i="56"/>
  <c r="K11" i="56"/>
  <c r="K12" i="56"/>
  <c r="K13" i="56"/>
  <c r="K14" i="56"/>
  <c r="K15" i="56"/>
  <c r="K16" i="56"/>
  <c r="K17" i="56"/>
  <c r="K18" i="56"/>
  <c r="K19" i="56"/>
  <c r="K20" i="56"/>
  <c r="K9" i="56"/>
  <c r="G20" i="56" l="1"/>
  <c r="G19" i="56"/>
  <c r="G18" i="56"/>
  <c r="G17" i="56"/>
  <c r="G16" i="56"/>
  <c r="G15" i="56"/>
  <c r="G14" i="56"/>
  <c r="G13" i="56"/>
  <c r="G12" i="56"/>
  <c r="G11" i="56"/>
  <c r="G10" i="56"/>
  <c r="G9" i="56"/>
  <c r="E10" i="62" l="1"/>
  <c r="F10" i="62" s="1"/>
  <c r="E11" i="62"/>
  <c r="F11" i="62" s="1"/>
  <c r="E12" i="62"/>
  <c r="F12" i="62" s="1"/>
  <c r="E13" i="62"/>
  <c r="F13" i="62" s="1"/>
  <c r="E14" i="62"/>
  <c r="F14" i="62" s="1"/>
  <c r="E15" i="62"/>
  <c r="F15" i="62" s="1"/>
  <c r="E16" i="62"/>
  <c r="F16" i="62" s="1"/>
  <c r="E17" i="62"/>
  <c r="F17" i="62" s="1"/>
  <c r="E18" i="62"/>
  <c r="F18" i="62" s="1"/>
  <c r="E19" i="62"/>
  <c r="F19" i="62" s="1"/>
  <c r="E20" i="62"/>
  <c r="F20" i="62" s="1"/>
  <c r="E9" i="62"/>
  <c r="F9" i="62" s="1"/>
  <c r="E10" i="60"/>
  <c r="F10" i="60" s="1"/>
  <c r="E11" i="60"/>
  <c r="F11" i="60" s="1"/>
  <c r="E12" i="60"/>
  <c r="F12" i="60" s="1"/>
  <c r="E13" i="60"/>
  <c r="F13" i="60" s="1"/>
  <c r="E14" i="60"/>
  <c r="F14" i="60" s="1"/>
  <c r="E15" i="60"/>
  <c r="F15" i="60" s="1"/>
  <c r="E16" i="60"/>
  <c r="F16" i="60" s="1"/>
  <c r="E17" i="60"/>
  <c r="F17" i="60" s="1"/>
  <c r="E18" i="60"/>
  <c r="F18" i="60" s="1"/>
  <c r="E19" i="60"/>
  <c r="F19" i="60" s="1"/>
  <c r="E20" i="60"/>
  <c r="F20" i="60" s="1"/>
  <c r="E9" i="60"/>
  <c r="F9" i="60" s="1"/>
  <c r="E10" i="59"/>
  <c r="F10" i="59" s="1"/>
  <c r="E11" i="59"/>
  <c r="F11" i="59"/>
  <c r="E12" i="59"/>
  <c r="F12" i="59" s="1"/>
  <c r="E13" i="59"/>
  <c r="F13" i="59" s="1"/>
  <c r="E14" i="59"/>
  <c r="F14" i="59" s="1"/>
  <c r="E15" i="59"/>
  <c r="F15" i="59" s="1"/>
  <c r="E16" i="59"/>
  <c r="F16" i="59" s="1"/>
  <c r="E17" i="59"/>
  <c r="F17" i="59" s="1"/>
  <c r="E18" i="59"/>
  <c r="F18" i="59" s="1"/>
  <c r="E19" i="59"/>
  <c r="F19" i="59" s="1"/>
  <c r="E20" i="59"/>
  <c r="F20" i="59" s="1"/>
  <c r="E9" i="59"/>
  <c r="F9" i="59" s="1"/>
  <c r="E10" i="57"/>
  <c r="F10" i="57" s="1"/>
  <c r="E11" i="57"/>
  <c r="F11" i="57" s="1"/>
  <c r="E12" i="57"/>
  <c r="F12" i="57" s="1"/>
  <c r="E13" i="57"/>
  <c r="F13" i="57" s="1"/>
  <c r="E14" i="57"/>
  <c r="F14" i="57" s="1"/>
  <c r="E15" i="57"/>
  <c r="F15" i="57" s="1"/>
  <c r="E16" i="57"/>
  <c r="F16" i="57" s="1"/>
  <c r="E17" i="57"/>
  <c r="F17" i="57" s="1"/>
  <c r="E18" i="57"/>
  <c r="F18" i="57" s="1"/>
  <c r="E19" i="57"/>
  <c r="F19" i="57" s="1"/>
  <c r="E20" i="57"/>
  <c r="F20" i="57" s="1"/>
  <c r="E9" i="57"/>
  <c r="F9" i="57" s="1"/>
  <c r="E10" i="53"/>
  <c r="F10" i="53" s="1"/>
  <c r="E11" i="53"/>
  <c r="F11" i="53" s="1"/>
  <c r="E12" i="53"/>
  <c r="F12" i="53" s="1"/>
  <c r="E13" i="53"/>
  <c r="F13" i="53" s="1"/>
  <c r="E14" i="53"/>
  <c r="F14" i="53" s="1"/>
  <c r="E15" i="53"/>
  <c r="F15" i="53" s="1"/>
  <c r="E16" i="53"/>
  <c r="F16" i="53" s="1"/>
  <c r="E17" i="53"/>
  <c r="F17" i="53" s="1"/>
  <c r="E18" i="53"/>
  <c r="F18" i="53" s="1"/>
  <c r="E19" i="53"/>
  <c r="F19" i="53" s="1"/>
  <c r="E20" i="53"/>
  <c r="F20" i="53" s="1"/>
  <c r="E9" i="53"/>
  <c r="F9" i="53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6" i="56"/>
  <c r="F16" i="56" s="1"/>
  <c r="E17" i="56"/>
  <c r="F17" i="56" s="1"/>
  <c r="E18" i="56"/>
  <c r="F18" i="56" s="1"/>
  <c r="E19" i="56"/>
  <c r="F19" i="56" s="1"/>
  <c r="E20" i="56"/>
  <c r="F20" i="56" s="1"/>
  <c r="E9" i="56"/>
  <c r="F9" i="56" s="1"/>
  <c r="E10" i="61"/>
  <c r="F10" i="61" s="1"/>
  <c r="E11" i="61"/>
  <c r="F11" i="61" s="1"/>
  <c r="E12" i="61"/>
  <c r="F12" i="61" s="1"/>
  <c r="E13" i="61"/>
  <c r="F13" i="61" s="1"/>
  <c r="E14" i="61"/>
  <c r="F14" i="61" s="1"/>
  <c r="E15" i="61"/>
  <c r="F15" i="61" s="1"/>
  <c r="E16" i="61"/>
  <c r="F16" i="61" s="1"/>
  <c r="E17" i="61"/>
  <c r="F17" i="61" s="1"/>
  <c r="E18" i="61"/>
  <c r="F18" i="61" s="1"/>
  <c r="E19" i="61"/>
  <c r="F19" i="61" s="1"/>
  <c r="E20" i="61"/>
  <c r="F20" i="61" s="1"/>
  <c r="E9" i="61"/>
  <c r="F9" i="61" s="1"/>
  <c r="AJ20" i="58"/>
  <c r="AI20" i="58"/>
  <c r="AH20" i="58"/>
  <c r="AG20" i="58"/>
  <c r="AF20" i="58"/>
  <c r="AE20" i="58"/>
  <c r="AD20" i="58"/>
  <c r="AC20" i="58"/>
  <c r="AB20" i="58"/>
  <c r="AA20" i="58"/>
  <c r="Z20" i="58"/>
  <c r="Y20" i="58"/>
  <c r="AJ19" i="58"/>
  <c r="AI19" i="58"/>
  <c r="AH19" i="58"/>
  <c r="AG19" i="58"/>
  <c r="AF19" i="58"/>
  <c r="AE19" i="58"/>
  <c r="AD19" i="58"/>
  <c r="AC19" i="58"/>
  <c r="AB19" i="58"/>
  <c r="AA19" i="58"/>
  <c r="Z19" i="58"/>
  <c r="Y19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AJ17" i="58"/>
  <c r="AI17" i="58"/>
  <c r="AH17" i="58"/>
  <c r="AG17" i="58"/>
  <c r="AF17" i="58"/>
  <c r="AE17" i="58"/>
  <c r="AD17" i="58"/>
  <c r="AC17" i="58"/>
  <c r="AB17" i="58"/>
  <c r="AA17" i="58"/>
  <c r="Z17" i="58"/>
  <c r="Y17" i="58"/>
  <c r="AJ12" i="58"/>
  <c r="AI12" i="58"/>
  <c r="AH12" i="58"/>
  <c r="AG12" i="58"/>
  <c r="AF12" i="58"/>
  <c r="AE12" i="58"/>
  <c r="AD12" i="58"/>
  <c r="AB12" i="58"/>
  <c r="AA12" i="58"/>
  <c r="Z12" i="58"/>
  <c r="Y12" i="58"/>
  <c r="AJ11" i="58"/>
  <c r="AI11" i="58"/>
  <c r="AH11" i="58"/>
  <c r="AG11" i="58"/>
  <c r="AF11" i="58"/>
  <c r="AE11" i="58"/>
  <c r="AD11" i="58"/>
  <c r="AC11" i="58"/>
  <c r="AB11" i="58"/>
  <c r="AA11" i="58"/>
  <c r="Z11" i="58"/>
  <c r="Y11" i="58"/>
  <c r="AK16" i="58"/>
  <c r="AO16" i="58" s="1"/>
  <c r="AK15" i="58"/>
  <c r="AO15" i="58" s="1"/>
  <c r="AK14" i="58"/>
  <c r="AO14" i="58" s="1"/>
  <c r="AK13" i="58"/>
  <c r="AO13" i="58" s="1"/>
  <c r="AK10" i="58"/>
  <c r="AK9" i="58"/>
  <c r="AK8" i="58"/>
  <c r="AO8" i="58" s="1"/>
  <c r="AK7" i="58"/>
  <c r="AO7" i="58" s="1"/>
  <c r="N12" i="58"/>
  <c r="M12" i="58"/>
  <c r="L12" i="58"/>
  <c r="K12" i="58"/>
  <c r="J12" i="58"/>
  <c r="I12" i="58"/>
  <c r="H12" i="58"/>
  <c r="G12" i="58"/>
  <c r="F12" i="58"/>
  <c r="E12" i="58"/>
  <c r="D12" i="58"/>
  <c r="C12" i="58"/>
  <c r="O9" i="58"/>
  <c r="O10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N20" i="58"/>
  <c r="M20" i="58"/>
  <c r="L20" i="58"/>
  <c r="K20" i="58"/>
  <c r="J20" i="58"/>
  <c r="I20" i="58"/>
  <c r="H20" i="58"/>
  <c r="G20" i="58"/>
  <c r="F20" i="58"/>
  <c r="E20" i="58"/>
  <c r="D20" i="58"/>
  <c r="C20" i="58"/>
  <c r="O11" i="58" l="1"/>
  <c r="AK19" i="58"/>
  <c r="AO19" i="58" s="1"/>
  <c r="F19" i="63" s="1"/>
  <c r="AK18" i="58"/>
  <c r="AO18" i="58" s="1"/>
  <c r="F18" i="63" s="1"/>
  <c r="AK11" i="58"/>
  <c r="AO11" i="58" s="1"/>
  <c r="F11" i="63" s="1"/>
  <c r="AK17" i="58"/>
  <c r="AO17" i="58" s="1"/>
  <c r="AK20" i="58"/>
  <c r="AO20" i="58" s="1"/>
  <c r="F20" i="63" s="1"/>
  <c r="AK12" i="58"/>
  <c r="AO12" i="58" s="1"/>
  <c r="F12" i="63" s="1"/>
  <c r="N19" i="58"/>
  <c r="M19" i="58"/>
  <c r="L19" i="58"/>
  <c r="K19" i="58"/>
  <c r="J19" i="58"/>
  <c r="I19" i="58"/>
  <c r="H19" i="58"/>
  <c r="G19" i="58"/>
  <c r="F19" i="58"/>
  <c r="E19" i="58"/>
  <c r="D19" i="58"/>
  <c r="C19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F28" i="63" l="1"/>
  <c r="X35" i="58"/>
  <c r="F17" i="63"/>
  <c r="F27" i="63" s="1"/>
  <c r="F26" i="63"/>
  <c r="X36" i="58"/>
  <c r="X34" i="58"/>
  <c r="D21" i="62"/>
  <c r="D22" i="62" s="1"/>
  <c r="C21" i="62"/>
  <c r="I20" i="62"/>
  <c r="J20" i="62" s="1"/>
  <c r="K20" i="62" s="1"/>
  <c r="H20" i="62"/>
  <c r="G20" i="62"/>
  <c r="J19" i="62"/>
  <c r="K19" i="62" s="1"/>
  <c r="H19" i="62"/>
  <c r="G19" i="62"/>
  <c r="J18" i="62"/>
  <c r="K18" i="62" s="1"/>
  <c r="H18" i="62"/>
  <c r="G18" i="62"/>
  <c r="J17" i="62"/>
  <c r="K17" i="62" s="1"/>
  <c r="H17" i="62"/>
  <c r="G17" i="62"/>
  <c r="J16" i="62"/>
  <c r="K16" i="62" s="1"/>
  <c r="H16" i="62"/>
  <c r="G16" i="62"/>
  <c r="J15" i="62"/>
  <c r="K15" i="62" s="1"/>
  <c r="H15" i="62"/>
  <c r="G15" i="62"/>
  <c r="J14" i="62"/>
  <c r="K14" i="62" s="1"/>
  <c r="H14" i="62"/>
  <c r="G14" i="62"/>
  <c r="J13" i="62"/>
  <c r="K13" i="62" s="1"/>
  <c r="H13" i="62"/>
  <c r="G13" i="62"/>
  <c r="J12" i="62"/>
  <c r="K12" i="62" s="1"/>
  <c r="H12" i="62"/>
  <c r="G12" i="62"/>
  <c r="J11" i="62"/>
  <c r="K11" i="62" s="1"/>
  <c r="H11" i="62"/>
  <c r="G11" i="62"/>
  <c r="J10" i="62"/>
  <c r="K10" i="62" s="1"/>
  <c r="H10" i="62"/>
  <c r="G10" i="62"/>
  <c r="J9" i="62"/>
  <c r="K9" i="62" s="1"/>
  <c r="H9" i="62"/>
  <c r="G9" i="62"/>
  <c r="D21" i="61"/>
  <c r="C21" i="61"/>
  <c r="C22" i="61" s="1"/>
  <c r="J20" i="61"/>
  <c r="K20" i="61" s="1"/>
  <c r="H20" i="61"/>
  <c r="G20" i="61"/>
  <c r="J19" i="61"/>
  <c r="K19" i="61" s="1"/>
  <c r="H19" i="61"/>
  <c r="G19" i="61"/>
  <c r="J18" i="61"/>
  <c r="K18" i="61" s="1"/>
  <c r="H18" i="61"/>
  <c r="G18" i="61"/>
  <c r="J17" i="61"/>
  <c r="K17" i="61" s="1"/>
  <c r="H17" i="61"/>
  <c r="G17" i="61"/>
  <c r="J16" i="61"/>
  <c r="K16" i="61" s="1"/>
  <c r="H16" i="61"/>
  <c r="G16" i="61"/>
  <c r="J15" i="61"/>
  <c r="K15" i="61" s="1"/>
  <c r="H15" i="61"/>
  <c r="G15" i="61"/>
  <c r="J14" i="61"/>
  <c r="K14" i="61" s="1"/>
  <c r="H14" i="61"/>
  <c r="G14" i="61"/>
  <c r="J13" i="61"/>
  <c r="K13" i="61" s="1"/>
  <c r="H13" i="61"/>
  <c r="G13" i="61"/>
  <c r="J12" i="61"/>
  <c r="K12" i="61" s="1"/>
  <c r="H12" i="61"/>
  <c r="G12" i="61"/>
  <c r="J11" i="61"/>
  <c r="K11" i="61" s="1"/>
  <c r="H11" i="61"/>
  <c r="G11" i="61"/>
  <c r="J10" i="61"/>
  <c r="K10" i="61" s="1"/>
  <c r="H10" i="61"/>
  <c r="G10" i="61"/>
  <c r="J9" i="61"/>
  <c r="K9" i="61" s="1"/>
  <c r="H9" i="61"/>
  <c r="G9" i="61"/>
  <c r="D21" i="60"/>
  <c r="D22" i="60" s="1"/>
  <c r="C21" i="60"/>
  <c r="J20" i="60"/>
  <c r="K20" i="60" s="1"/>
  <c r="H20" i="60"/>
  <c r="G20" i="60"/>
  <c r="J19" i="60"/>
  <c r="K19" i="60" s="1"/>
  <c r="H19" i="60"/>
  <c r="G19" i="60"/>
  <c r="J18" i="60"/>
  <c r="K18" i="60" s="1"/>
  <c r="H18" i="60"/>
  <c r="G18" i="60"/>
  <c r="J17" i="60"/>
  <c r="K17" i="60" s="1"/>
  <c r="H17" i="60"/>
  <c r="G17" i="60"/>
  <c r="J16" i="60"/>
  <c r="K16" i="60" s="1"/>
  <c r="H16" i="60"/>
  <c r="G16" i="60"/>
  <c r="J15" i="60"/>
  <c r="K15" i="60" s="1"/>
  <c r="H15" i="60"/>
  <c r="G15" i="60"/>
  <c r="J14" i="60"/>
  <c r="K14" i="60" s="1"/>
  <c r="H14" i="60"/>
  <c r="G14" i="60"/>
  <c r="J13" i="60"/>
  <c r="K13" i="60" s="1"/>
  <c r="H13" i="60"/>
  <c r="G13" i="60"/>
  <c r="J12" i="60"/>
  <c r="K12" i="60" s="1"/>
  <c r="H12" i="60"/>
  <c r="G12" i="60"/>
  <c r="J11" i="60"/>
  <c r="K11" i="60" s="1"/>
  <c r="H11" i="60"/>
  <c r="G11" i="60"/>
  <c r="J10" i="60"/>
  <c r="K10" i="60" s="1"/>
  <c r="H10" i="60"/>
  <c r="G10" i="60"/>
  <c r="J9" i="60"/>
  <c r="K9" i="60" s="1"/>
  <c r="H9" i="60"/>
  <c r="G9" i="60"/>
  <c r="D21" i="59"/>
  <c r="C21" i="59"/>
  <c r="C22" i="59" s="1"/>
  <c r="J20" i="59"/>
  <c r="K20" i="59" s="1"/>
  <c r="H20" i="59"/>
  <c r="G20" i="59"/>
  <c r="J19" i="59"/>
  <c r="K19" i="59" s="1"/>
  <c r="H19" i="59"/>
  <c r="G19" i="59"/>
  <c r="J18" i="59"/>
  <c r="K18" i="59" s="1"/>
  <c r="H18" i="59"/>
  <c r="G18" i="59"/>
  <c r="J17" i="59"/>
  <c r="K17" i="59" s="1"/>
  <c r="H17" i="59"/>
  <c r="G17" i="59"/>
  <c r="J16" i="59"/>
  <c r="K16" i="59" s="1"/>
  <c r="H16" i="59"/>
  <c r="G16" i="59"/>
  <c r="J15" i="59"/>
  <c r="K15" i="59" s="1"/>
  <c r="H15" i="59"/>
  <c r="G15" i="59"/>
  <c r="J14" i="59"/>
  <c r="K14" i="59" s="1"/>
  <c r="H14" i="59"/>
  <c r="G14" i="59"/>
  <c r="J13" i="59"/>
  <c r="K13" i="59" s="1"/>
  <c r="H13" i="59"/>
  <c r="G13" i="59"/>
  <c r="J12" i="59"/>
  <c r="K12" i="59" s="1"/>
  <c r="H12" i="59"/>
  <c r="G12" i="59"/>
  <c r="J11" i="59"/>
  <c r="K11" i="59" s="1"/>
  <c r="H11" i="59"/>
  <c r="G11" i="59"/>
  <c r="J10" i="59"/>
  <c r="K10" i="59" s="1"/>
  <c r="H10" i="59"/>
  <c r="G10" i="59"/>
  <c r="J9" i="59"/>
  <c r="K9" i="59" s="1"/>
  <c r="H9" i="59"/>
  <c r="G9" i="59"/>
  <c r="O20" i="58"/>
  <c r="S20" i="58" s="1"/>
  <c r="D20" i="63" s="1"/>
  <c r="H20" i="63" s="1"/>
  <c r="I20" i="63" s="1"/>
  <c r="O19" i="58"/>
  <c r="S19" i="58" s="1"/>
  <c r="D19" i="63" s="1"/>
  <c r="O18" i="58"/>
  <c r="S18" i="58" s="1"/>
  <c r="D18" i="63" s="1"/>
  <c r="H18" i="63" s="1"/>
  <c r="I18" i="63" s="1"/>
  <c r="O16" i="58"/>
  <c r="S16" i="58" s="1"/>
  <c r="O15" i="58"/>
  <c r="S15" i="58" s="1"/>
  <c r="O14" i="58"/>
  <c r="S14" i="58" s="1"/>
  <c r="O13" i="58"/>
  <c r="S13" i="58" s="1"/>
  <c r="O12" i="58"/>
  <c r="S12" i="58" s="1"/>
  <c r="D12" i="63" s="1"/>
  <c r="H12" i="63" s="1"/>
  <c r="I12" i="63" s="1"/>
  <c r="S11" i="58"/>
  <c r="D11" i="63" s="1"/>
  <c r="O8" i="58"/>
  <c r="S8" i="58" s="1"/>
  <c r="O7" i="58"/>
  <c r="S7" i="58" s="1"/>
  <c r="F21" i="63" l="1"/>
  <c r="G11" i="63" s="1"/>
  <c r="D28" i="63"/>
  <c r="H28" i="63" s="1"/>
  <c r="I28" i="63" s="1"/>
  <c r="C22" i="62"/>
  <c r="E21" i="62"/>
  <c r="F21" i="62" s="1"/>
  <c r="C22" i="60"/>
  <c r="E21" i="60"/>
  <c r="F21" i="60" s="1"/>
  <c r="D26" i="63"/>
  <c r="H26" i="63" s="1"/>
  <c r="I26" i="63" s="1"/>
  <c r="H11" i="63"/>
  <c r="I11" i="63" s="1"/>
  <c r="F29" i="63"/>
  <c r="D22" i="59"/>
  <c r="E21" i="59"/>
  <c r="F21" i="59" s="1"/>
  <c r="D22" i="61"/>
  <c r="E21" i="61"/>
  <c r="F21" i="61" s="1"/>
  <c r="X37" i="58"/>
  <c r="Y34" i="58" s="1"/>
  <c r="B36" i="58"/>
  <c r="O17" i="58"/>
  <c r="S17" i="58" s="1"/>
  <c r="H21" i="62"/>
  <c r="H22" i="62" s="1"/>
  <c r="G21" i="62"/>
  <c r="G22" i="62" s="1"/>
  <c r="I21" i="62"/>
  <c r="H21" i="61"/>
  <c r="H22" i="61" s="1"/>
  <c r="G21" i="61"/>
  <c r="G22" i="61" s="1"/>
  <c r="I21" i="61"/>
  <c r="I22" i="61" s="1"/>
  <c r="H21" i="60"/>
  <c r="H22" i="60" s="1"/>
  <c r="G21" i="60"/>
  <c r="G22" i="60" s="1"/>
  <c r="I21" i="60"/>
  <c r="H21" i="59"/>
  <c r="H22" i="59" s="1"/>
  <c r="G21" i="59"/>
  <c r="G22" i="59" s="1"/>
  <c r="I21" i="59"/>
  <c r="I22" i="59" s="1"/>
  <c r="B34" i="58"/>
  <c r="G12" i="63" l="1"/>
  <c r="G20" i="63"/>
  <c r="G18" i="63"/>
  <c r="G17" i="63"/>
  <c r="G19" i="63"/>
  <c r="I22" i="62"/>
  <c r="J21" i="62"/>
  <c r="K21" i="62" s="1"/>
  <c r="I22" i="60"/>
  <c r="J21" i="60"/>
  <c r="K21" i="60" s="1"/>
  <c r="B35" i="58"/>
  <c r="B37" i="58" s="1"/>
  <c r="C34" i="58" s="1"/>
  <c r="D17" i="63"/>
  <c r="G27" i="63"/>
  <c r="G28" i="63"/>
  <c r="G26" i="63"/>
  <c r="J21" i="59"/>
  <c r="K21" i="59" s="1"/>
  <c r="J21" i="61"/>
  <c r="K21" i="61" s="1"/>
  <c r="Y35" i="58"/>
  <c r="Y36" i="58"/>
  <c r="G21" i="63" l="1"/>
  <c r="D27" i="63"/>
  <c r="H17" i="63"/>
  <c r="I17" i="63" s="1"/>
  <c r="D21" i="63"/>
  <c r="G29" i="63"/>
  <c r="Y37" i="58"/>
  <c r="C35" i="58"/>
  <c r="C36" i="58"/>
  <c r="E11" i="63" l="1"/>
  <c r="H21" i="63"/>
  <c r="I21" i="63" s="1"/>
  <c r="E12" i="63"/>
  <c r="E18" i="63"/>
  <c r="E17" i="63"/>
  <c r="E20" i="63"/>
  <c r="E19" i="63"/>
  <c r="H19" i="63" s="1"/>
  <c r="I19" i="63" s="1"/>
  <c r="H27" i="63"/>
  <c r="I27" i="63" s="1"/>
  <c r="D29" i="63"/>
  <c r="C37" i="58"/>
  <c r="D21" i="57"/>
  <c r="C21" i="57"/>
  <c r="C22" i="57" s="1"/>
  <c r="J20" i="57"/>
  <c r="K20" i="57" s="1"/>
  <c r="H20" i="57"/>
  <c r="G20" i="57"/>
  <c r="J19" i="57"/>
  <c r="K19" i="57" s="1"/>
  <c r="H19" i="57"/>
  <c r="G19" i="57"/>
  <c r="J18" i="57"/>
  <c r="K18" i="57" s="1"/>
  <c r="H18" i="57"/>
  <c r="G18" i="57"/>
  <c r="J17" i="57"/>
  <c r="K17" i="57" s="1"/>
  <c r="H17" i="57"/>
  <c r="G17" i="57"/>
  <c r="J16" i="57"/>
  <c r="K16" i="57" s="1"/>
  <c r="H16" i="57"/>
  <c r="G16" i="57"/>
  <c r="J15" i="57"/>
  <c r="K15" i="57" s="1"/>
  <c r="H15" i="57"/>
  <c r="G15" i="57"/>
  <c r="J14" i="57"/>
  <c r="K14" i="57" s="1"/>
  <c r="H14" i="57"/>
  <c r="G14" i="57"/>
  <c r="J13" i="57"/>
  <c r="K13" i="57" s="1"/>
  <c r="H13" i="57"/>
  <c r="G13" i="57"/>
  <c r="J12" i="57"/>
  <c r="K12" i="57" s="1"/>
  <c r="H12" i="57"/>
  <c r="G12" i="57"/>
  <c r="J11" i="57"/>
  <c r="K11" i="57" s="1"/>
  <c r="H11" i="57"/>
  <c r="G11" i="57"/>
  <c r="J10" i="57"/>
  <c r="K10" i="57" s="1"/>
  <c r="H10" i="57"/>
  <c r="G10" i="57"/>
  <c r="J9" i="57"/>
  <c r="K9" i="57" s="1"/>
  <c r="H9" i="57"/>
  <c r="G9" i="57"/>
  <c r="J10" i="56"/>
  <c r="J11" i="56"/>
  <c r="J12" i="56"/>
  <c r="J13" i="56"/>
  <c r="J14" i="56"/>
  <c r="J15" i="56"/>
  <c r="J16" i="56"/>
  <c r="J17" i="56"/>
  <c r="J18" i="56"/>
  <c r="J19" i="56"/>
  <c r="J20" i="56"/>
  <c r="J9" i="56"/>
  <c r="I20" i="56"/>
  <c r="I10" i="56"/>
  <c r="I11" i="56"/>
  <c r="I12" i="56"/>
  <c r="I13" i="56"/>
  <c r="I14" i="56"/>
  <c r="I15" i="56"/>
  <c r="I16" i="56"/>
  <c r="I17" i="56"/>
  <c r="I18" i="56"/>
  <c r="I19" i="56"/>
  <c r="I9" i="56"/>
  <c r="E26" i="63" l="1"/>
  <c r="E28" i="63"/>
  <c r="H29" i="63"/>
  <c r="I29" i="63" s="1"/>
  <c r="E27" i="63"/>
  <c r="E21" i="63"/>
  <c r="D22" i="57"/>
  <c r="E21" i="57"/>
  <c r="F21" i="57" s="1"/>
  <c r="I21" i="56"/>
  <c r="I22" i="56" s="1"/>
  <c r="J21" i="56"/>
  <c r="J22" i="56" s="1"/>
  <c r="H21" i="57"/>
  <c r="H22" i="57" s="1"/>
  <c r="I21" i="57"/>
  <c r="I22" i="57" s="1"/>
  <c r="G21" i="57"/>
  <c r="G22" i="57" s="1"/>
  <c r="D21" i="56"/>
  <c r="C21" i="56"/>
  <c r="C22" i="56" s="1"/>
  <c r="L20" i="56"/>
  <c r="M20" i="56" s="1"/>
  <c r="H20" i="56"/>
  <c r="L19" i="56"/>
  <c r="M19" i="56" s="1"/>
  <c r="H19" i="56"/>
  <c r="L18" i="56"/>
  <c r="M18" i="56" s="1"/>
  <c r="H18" i="56"/>
  <c r="L17" i="56"/>
  <c r="M17" i="56" s="1"/>
  <c r="H17" i="56"/>
  <c r="L16" i="56"/>
  <c r="M16" i="56" s="1"/>
  <c r="H16" i="56"/>
  <c r="L15" i="56"/>
  <c r="M15" i="56" s="1"/>
  <c r="H15" i="56"/>
  <c r="L14" i="56"/>
  <c r="M14" i="56" s="1"/>
  <c r="H14" i="56"/>
  <c r="L13" i="56"/>
  <c r="M13" i="56" s="1"/>
  <c r="H13" i="56"/>
  <c r="L12" i="56"/>
  <c r="M12" i="56" s="1"/>
  <c r="H12" i="56"/>
  <c r="L11" i="56"/>
  <c r="M11" i="56" s="1"/>
  <c r="H11" i="56"/>
  <c r="L10" i="56"/>
  <c r="M10" i="56" s="1"/>
  <c r="H10" i="56"/>
  <c r="L9" i="56"/>
  <c r="M9" i="56" s="1"/>
  <c r="H9" i="56"/>
  <c r="H10" i="53"/>
  <c r="H11" i="53"/>
  <c r="H12" i="53"/>
  <c r="H13" i="53"/>
  <c r="H14" i="53"/>
  <c r="H15" i="53"/>
  <c r="H16" i="53"/>
  <c r="H17" i="53"/>
  <c r="H18" i="53"/>
  <c r="H19" i="53"/>
  <c r="H20" i="53"/>
  <c r="H9" i="53"/>
  <c r="G10" i="53"/>
  <c r="G11" i="53"/>
  <c r="G12" i="53"/>
  <c r="G13" i="53"/>
  <c r="G14" i="53"/>
  <c r="G15" i="53"/>
  <c r="G16" i="53"/>
  <c r="G17" i="53"/>
  <c r="G18" i="53"/>
  <c r="G19" i="53"/>
  <c r="G20" i="53"/>
  <c r="G9" i="53"/>
  <c r="D21" i="53"/>
  <c r="C21" i="53"/>
  <c r="C22" i="53" s="1"/>
  <c r="J20" i="53"/>
  <c r="K20" i="53" s="1"/>
  <c r="J19" i="53"/>
  <c r="K19" i="53" s="1"/>
  <c r="J18" i="53"/>
  <c r="K18" i="53" s="1"/>
  <c r="J17" i="53"/>
  <c r="K17" i="53" s="1"/>
  <c r="J16" i="53"/>
  <c r="K16" i="53" s="1"/>
  <c r="J15" i="53"/>
  <c r="K15" i="53" s="1"/>
  <c r="J14" i="53"/>
  <c r="K14" i="53" s="1"/>
  <c r="J13" i="53"/>
  <c r="K13" i="53" s="1"/>
  <c r="J12" i="53"/>
  <c r="K12" i="53" s="1"/>
  <c r="J11" i="53"/>
  <c r="K11" i="53" s="1"/>
  <c r="J10" i="53"/>
  <c r="K10" i="53" s="1"/>
  <c r="J9" i="53"/>
  <c r="K9" i="53" s="1"/>
  <c r="E29" i="63" l="1"/>
  <c r="J21" i="57"/>
  <c r="K21" i="57" s="1"/>
  <c r="D22" i="53"/>
  <c r="E21" i="53"/>
  <c r="F21" i="53" s="1"/>
  <c r="D22" i="56"/>
  <c r="E21" i="56"/>
  <c r="F21" i="56" s="1"/>
  <c r="H21" i="56"/>
  <c r="H22" i="56" s="1"/>
  <c r="G21" i="56"/>
  <c r="G22" i="56" s="1"/>
  <c r="K21" i="56"/>
  <c r="K22" i="56" s="1"/>
  <c r="H21" i="53"/>
  <c r="H22" i="53" s="1"/>
  <c r="G21" i="53"/>
  <c r="G22" i="53" s="1"/>
  <c r="I21" i="53"/>
  <c r="I22" i="53" s="1"/>
  <c r="J21" i="53" l="1"/>
  <c r="K21" i="53" s="1"/>
  <c r="L21" i="56"/>
  <c r="M21" i="56" s="1"/>
</calcChain>
</file>

<file path=xl/sharedStrings.xml><?xml version="1.0" encoding="utf-8"?>
<sst xmlns="http://schemas.openxmlformats.org/spreadsheetml/2006/main" count="650" uniqueCount="287">
  <si>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</si>
  <si>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</si>
  <si>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</si>
  <si>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</si>
  <si>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</si>
  <si>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</si>
  <si>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</si>
  <si>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</si>
  <si>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</si>
  <si>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</si>
  <si>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</si>
  <si>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</si>
  <si>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อาคารสำนักงานมหาวิทยาลัย 2 มหาวิทยาลัยเชียงใหม่</t>
  </si>
  <si>
    <t>เดือน</t>
  </si>
  <si>
    <t>รวม</t>
  </si>
  <si>
    <t>คิดเป็นร้อยละ</t>
  </si>
  <si>
    <t>จำนวนพนักงาน</t>
  </si>
  <si>
    <t>จำนวนพนักงานปี 2566</t>
  </si>
  <si>
    <t>สรุปผลการดำเนินงาน</t>
  </si>
  <si>
    <t>เฉลี่ย/เดือน</t>
  </si>
  <si>
    <t>รวมทั้งปี</t>
  </si>
  <si>
    <t>สาเหตุที่ไม่บรรลุเป้าหมาย</t>
  </si>
  <si>
    <t>แนวทาง / วิธีการปรับปรุงแก้ไข</t>
  </si>
  <si>
    <t>"ไม่บรรลุเป้าหมาย"</t>
  </si>
  <si>
    <t>ปี 2566</t>
  </si>
  <si>
    <r>
      <t>ปริมาณการใช้ไฟฟ้า</t>
    </r>
    <r>
      <rPr>
        <b/>
        <u/>
        <sz val="18"/>
        <color theme="1"/>
        <rFont val="TH SarabunPSK"/>
        <family val="2"/>
      </rPr>
      <t>ต่อจำนวนพนักงาน</t>
    </r>
    <r>
      <rPr>
        <b/>
        <sz val="18"/>
        <color theme="1"/>
        <rFont val="TH SarabunPSK"/>
        <family val="2"/>
      </rPr>
      <t xml:space="preserve"> หน่วย (kW-h)</t>
    </r>
  </si>
  <si>
    <t>พื้นที่ใช้สอยรวม (ตร.ม.)</t>
  </si>
  <si>
    <r>
      <t>ปริมาณการใช้ไฟฟ้า</t>
    </r>
    <r>
      <rPr>
        <b/>
        <u/>
        <sz val="18"/>
        <color theme="1"/>
        <rFont val="TH SarabunPSK"/>
        <family val="2"/>
      </rPr>
      <t>ต่อพื้นที่ หน่วย (kW-m</t>
    </r>
    <r>
      <rPr>
        <b/>
        <u/>
        <vertAlign val="superscript"/>
        <sz val="18"/>
        <color theme="1"/>
        <rFont val="TH SarabunPSK"/>
        <family val="2"/>
      </rPr>
      <t>3</t>
    </r>
    <r>
      <rPr>
        <b/>
        <u/>
        <sz val="18"/>
        <color theme="1"/>
        <rFont val="TH SarabunPSK"/>
        <family val="2"/>
      </rPr>
      <t>)</t>
    </r>
  </si>
  <si>
    <t>ปริมาณการใช้ไฟฟ้า หน่วย (kW-h)</t>
  </si>
  <si>
    <t>ปริมาณการใช้น้ำประปา หน่วย (ลบ.ม.)</t>
  </si>
  <si>
    <r>
      <t>ปริมาณการใช้น้ำประปา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(ลบ.ม.)</t>
    </r>
  </si>
  <si>
    <t>การคำนวณการปล่อยก๊าซเรือนกระจก</t>
  </si>
  <si>
    <t>ชื่อองค์กร</t>
  </si>
  <si>
    <t>อาคารสำนักงานมหาวิทยาลัย 2</t>
  </si>
  <si>
    <t>พัฒนาโดย องค์การบริหารจัดการก๊าซเรือนกระจก (องค์การมหาชน)</t>
  </si>
  <si>
    <t>ขอบเขตการดำเนินงาน</t>
  </si>
  <si>
    <t>รายการ</t>
  </si>
  <si>
    <t>หน่วยการเก็บข้อมูล</t>
  </si>
  <si>
    <t>หน่วย</t>
  </si>
  <si>
    <t>ค่าการปล่อยก๊าซเรือนกระจก (CF)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</si>
  <si>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</si>
  <si>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</si>
  <si>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</si>
  <si>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</si>
  <si>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</si>
  <si>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</si>
  <si>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</si>
  <si>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</si>
  <si>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</si>
  <si>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</si>
  <si>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</si>
  <si>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</si>
  <si>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Scope 1 </t>
  </si>
  <si>
    <t>1. การเผาไหม้แบบอยู่กับที่ (Stationary Combustion)</t>
  </si>
  <si>
    <t xml:space="preserve"> (ประเภท 1)</t>
  </si>
  <si>
    <t>การใช้น้ำมันสำหรับงานอาคาร</t>
  </si>
  <si>
    <t xml:space="preserve">Diesel (Generator) </t>
  </si>
  <si>
    <t>ลิตร</t>
  </si>
  <si>
    <t>kg CO2e/ลิตร</t>
  </si>
  <si>
    <t>kgCO2e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</si>
  <si>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</si>
  <si>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</si>
  <si>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</si>
  <si>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</si>
  <si>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91 ,E20 ,E85 ,95</t>
  </si>
  <si>
    <t>kg</t>
  </si>
  <si>
    <t>kg CO2e/kg</t>
  </si>
  <si>
    <t>kgCH4</t>
  </si>
  <si>
    <t>kg CO2e/kgCH4</t>
  </si>
  <si>
    <t>kg CO2e/kgCO2</t>
  </si>
  <si>
    <t>kgCH2FCF3</t>
  </si>
  <si>
    <t>kg CO2e/kgCH2FCF3</t>
  </si>
  <si>
    <t xml:space="preserve"> Scope 2 
(ประเภท 2)</t>
  </si>
  <si>
    <t>การใช้พลังงานไฟฟ้า</t>
  </si>
  <si>
    <t>kWh</t>
  </si>
  <si>
    <t>kg CO2e/kWh</t>
  </si>
  <si>
    <t xml:space="preserve"> Scope 3 </t>
  </si>
  <si>
    <t>1.การใช้กระดาษ A4 และ A3 (สีขาว)</t>
  </si>
  <si>
    <t>(ประเภท 3)</t>
  </si>
  <si>
    <t>2.การใช้น้ำประปา</t>
  </si>
  <si>
    <t xml:space="preserve">หมายเหตุ :   </t>
  </si>
  <si>
    <t>1)  ค่าEF อ้างอิงจาก http://thaicarbonlabel.tgo.or.th/admin/uploadfiles/emission/ts_578cd2cb78.pdf และ IPCC (AR5)</t>
  </si>
  <si>
    <t>3) ใช้ระบบเติมอากาศแบบแอคติเวตเตทสลัดจ์ ปริมาณการปล่อยก๊าซมีเทนเป็นศูนย์</t>
  </si>
  <si>
    <t>4) ขยะทั่วไปส่งไปกำจัดเพื่อเปลี่ยนเป็นพลังงานที่ศูนย์บริหารจัดการขยะชีวมวลครบวงจร มช. คิดเป็น 90% ของขยะที่เกิดขึ้นทั้งหมดและ 10% ส่งไปฝังกลบ</t>
  </si>
  <si>
    <t xml:space="preserve"> (ปริมาณที่ส่งไปฝังกลบคำนวณจากค่าเฉลี่ยการสร้างขยะต่อคน= 0.375 กิโลกรัม/วัน  จะเกิดขยะจำนวน (0.375 x จำนวนพนักงาน x วันทำการ(คิดที่ 22 วัน) x จำนวนเดือน x 10%  = ปริมาณ กิโลกรัม) ขยะเศษอาหารทั้งหมด 100% ส่งไปกำจัดเปลี่ยนเป็นพลังงานที่ศูนย์บริหารจัดการขยะชีวมวลครบวงจร มช.</t>
  </si>
  <si>
    <t>ขอบเขต</t>
  </si>
  <si>
    <t>การปล่อยก๊าซเรือนกระจก (GHG)</t>
  </si>
  <si>
    <t>% สัดส่วน</t>
  </si>
  <si>
    <t>ประเภท 1</t>
  </si>
  <si>
    <t>tCO2e</t>
  </si>
  <si>
    <t>ประเภท 2</t>
  </si>
  <si>
    <t>ประเภท 3</t>
  </si>
  <si>
    <t>ผลรวม</t>
  </si>
  <si>
    <r>
      <t>ค่า EF</t>
    </r>
    <r>
      <rPr>
        <b/>
        <vertAlign val="superscript"/>
        <sz val="20"/>
        <color rgb="FF000000"/>
        <rFont val="TH SarabunPSK"/>
        <family val="2"/>
      </rPr>
      <t>1</t>
    </r>
  </si>
  <si>
    <r>
      <t>3. การปล่อยสารมีเทนจากระบบ septic tank</t>
    </r>
    <r>
      <rPr>
        <b/>
        <vertAlign val="superscript"/>
        <sz val="18"/>
        <color rgb="FF000000"/>
        <rFont val="TH SarabunPSK"/>
        <family val="2"/>
      </rPr>
      <t>2</t>
    </r>
  </si>
  <si>
    <r>
      <t>4. การปล่อยสารมีเทนจากบ่อบำบัดน้ำเสียแบบไม่เติมอากาศ</t>
    </r>
    <r>
      <rPr>
        <b/>
        <vertAlign val="superscript"/>
        <sz val="18"/>
        <color rgb="FF000000"/>
        <rFont val="TH SarabunPSK"/>
        <family val="2"/>
      </rPr>
      <t>3</t>
    </r>
  </si>
  <si>
    <r>
      <t>m</t>
    </r>
    <r>
      <rPr>
        <vertAlign val="superscript"/>
        <sz val="18"/>
        <color rgb="FF000000"/>
        <rFont val="TH SarabunPSK"/>
        <family val="2"/>
      </rPr>
      <t>3</t>
    </r>
  </si>
  <si>
    <r>
      <t>kg CO2e/m</t>
    </r>
    <r>
      <rPr>
        <vertAlign val="superscript"/>
        <sz val="18"/>
        <color rgb="FF000000"/>
        <rFont val="TH SarabunPSK"/>
        <family val="2"/>
      </rPr>
      <t>3</t>
    </r>
  </si>
  <si>
    <r>
      <t>3.การจัดการของเสียด้วยฝังกลบ (ขยะ)</t>
    </r>
    <r>
      <rPr>
        <vertAlign val="superscript"/>
        <sz val="18"/>
        <color rgb="FF000000"/>
        <rFont val="TH SarabunPSK"/>
        <family val="2"/>
      </rPr>
      <t>4</t>
    </r>
  </si>
  <si>
    <t>ปริมาณการใช้กระดาษ หน่วย (กก.)</t>
  </si>
  <si>
    <r>
      <t>ปริมาณการใช้กระดาษ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(กก.)</t>
    </r>
  </si>
  <si>
    <t>ปริมาณการใช้น้ำมันเชื้อเพลิง ดีเซล หน่วย(ลิตร)</t>
  </si>
  <si>
    <r>
      <t>ปริมาณการใช้น้ำมันเชื้อเพลิง ดีเซล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(ลิตร)</t>
    </r>
  </si>
  <si>
    <t>"บรรลุเป้าหมาย"</t>
  </si>
  <si>
    <t>ปริมาณการใช้น้ำมันเชื้อเพลิง แก๊สโซฮอล์ หน่วย(ลิตร)</t>
  </si>
  <si>
    <r>
      <t>ปริมาณการใช้น้ำมันเชื้อเพลิง แก๊สโซฮอล์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(ลิตร)</t>
    </r>
  </si>
  <si>
    <t>ปริมาณขยะทั่วไป หน่วย(กิโลกรัม)</t>
  </si>
  <si>
    <r>
      <t>ปริมาณขยะทั่วไป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(กิโลกรัม)</t>
    </r>
  </si>
  <si>
    <t>ปริมาณเศษอาหาร หน่วย(กิโลกรัม)</t>
  </si>
  <si>
    <r>
      <t>ปริมาณเศษอาหาร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(กิโลกรัม)</t>
    </r>
  </si>
  <si>
    <t>2) มีการรวบรวมน้ำเสียของอาคาร เข้าสู่ระบบบำบัดน้ำเสียรวมของมหาวิทยาลัย ปริมาณการปล่อยก๊าซมีเทนเป็นศูนย์</t>
  </si>
  <si>
    <r>
      <t>5.การใช้สารดับเพลิง (CO2)</t>
    </r>
    <r>
      <rPr>
        <b/>
        <vertAlign val="superscript"/>
        <sz val="18"/>
        <color rgb="FF000000"/>
        <rFont val="TH SarabunPSK"/>
        <family val="2"/>
      </rPr>
      <t>5</t>
    </r>
  </si>
  <si>
    <r>
      <t>6. การใช้สารทำความเย็นชนิด R134a</t>
    </r>
    <r>
      <rPr>
        <b/>
        <vertAlign val="superscript"/>
        <sz val="18"/>
        <color rgb="FF000000"/>
        <rFont val="TH SarabunPSK"/>
        <family val="2"/>
      </rPr>
      <t>5</t>
    </r>
  </si>
  <si>
    <r>
      <t xml:space="preserve">ปริมาณการใช้พลังงาน </t>
    </r>
    <r>
      <rPr>
        <b/>
        <u/>
        <sz val="20"/>
        <color rgb="FF000000"/>
        <rFont val="TH SarabunPSK"/>
        <family val="2"/>
      </rPr>
      <t>เดือน มกราคม - ธันวาคม 2566</t>
    </r>
  </si>
  <si>
    <t>สรุปผลการปล่อยก๊าซเรือนกระจกขององค์กร  เดือน มกราคม – ธันวาคม 2566</t>
  </si>
  <si>
    <t>5) 0 หมายถึงไม่มีการใช้งานในเดือน มกราคม – ธันวาคม 2566</t>
  </si>
  <si>
    <t>สัดส่วน(ร้อยละ)</t>
  </si>
  <si>
    <t>คิดเป็น (ร้อยละ)</t>
  </si>
  <si>
    <t xml:space="preserve"> Scope 1  (ประเภท 1) ทางตรง : น้ำมันเชื้อเพลิง</t>
  </si>
  <si>
    <t xml:space="preserve"> Scope 2  (ประเภท 2) ทางอ้อม : ไฟฟ้า</t>
  </si>
  <si>
    <t xml:space="preserve"> Scope 3  (ประเภท 3) ทางอ้อมอื่นๆ : กระดาษ/น้ำประปา/ขยะฝังกลบ</t>
  </si>
  <si>
    <t>แนวทางการปรับปรุงและแก้ไข เพื่อให้องค์กรมีเป้าหมายที่ยั่งยืนขึ้น</t>
  </si>
  <si>
    <t>ตารางเปรียบเทียบปริมาณการใช้ไฟฟ้า ปี พ.ศ.2566-พ.ศ.2567</t>
  </si>
  <si>
    <t>จำนวนพนักงานปี 2567</t>
  </si>
  <si>
    <t>ปี 2567</t>
  </si>
  <si>
    <r>
      <t>ปริมาณการใช้ไฟฟ้าที่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2566</t>
    </r>
  </si>
  <si>
    <t>ปี2567</t>
  </si>
  <si>
    <t>ค่าเป้าหมายลดปริมาณการใช้ 7% เทียบกับปี 2566</t>
  </si>
  <si>
    <t>ตารางเปรียบเทียบปริมาณการใช้น้ำประปา ปี พ.ศ.2566-พ.ศ.2567</t>
  </si>
  <si>
    <r>
      <t>ปริมาณการใช้น้ำประปาที่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2566</t>
    </r>
  </si>
  <si>
    <r>
      <t>ปริมาณการใช้น้ำประปาที่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2566</t>
    </r>
  </si>
  <si>
    <r>
      <t>ปริมาณการใช้ไฟฟ้าที่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2566</t>
    </r>
  </si>
  <si>
    <t>ตารางเปรียบเทียบปริมาณการใช้กระดาษ ปี พ.ศ.2566-พ.ศ.2567</t>
  </si>
  <si>
    <r>
      <t>ปริมาณการใช้กระดาษที่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2566</t>
    </r>
  </si>
  <si>
    <r>
      <t>ปริมาณการใช้กระดาษที่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 เทียบกับค่าเป้าหมาย7% ของปี 2566</t>
    </r>
  </si>
  <si>
    <t>ตารางเปรียบเทียบปริมาณการใช้น้ำมันเชื้อเพลิง ดีเซล ปี พ.ศ.2566-พ.ศ.2567</t>
  </si>
  <si>
    <r>
      <t>ปริมาณการใช้น้ำมันเชื้อเพลิง ดีเซลที่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2566</t>
    </r>
  </si>
  <si>
    <r>
      <t>ปริมาณการใช้น้ำมันเชื้อเพลิง ดีเซลที่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2566</t>
    </r>
  </si>
  <si>
    <t>ตารางเปรียบเทียบปริมาณการใช้น้ำมันเชื้อเพลิง แก๊สโซฮอล์ ปี พ.ศ.2566-พ.ศ.2567</t>
  </si>
  <si>
    <r>
      <t xml:space="preserve">ปริมาณการใช้น้ำมันเชื้อเพลิง แก๊สโซฮอล์ที่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      (-ลดลง) เทียบกับปี 2566</t>
    </r>
  </si>
  <si>
    <r>
      <t xml:space="preserve">ปริมาณการใช้น้ำมันเชื้อเพลิง แก๊สโซฮอล์ที่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2566</t>
    </r>
  </si>
  <si>
    <t>ตารางเปรียบเทียบปริมาณขยะทั่วไป ปี พ.ศ.2566-พ.ศ.2567</t>
  </si>
  <si>
    <r>
      <t xml:space="preserve">ปริมาณขยะทั่วไป 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เทียบกับปี 2566</t>
    </r>
  </si>
  <si>
    <r>
      <t xml:space="preserve">ปริมาณขยะทั่วไป 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เทียบกับค่าเป้าหมาย7% ของปี 2566</t>
    </r>
  </si>
  <si>
    <t>ตารางเปรียบเทียบปริมาณเศษอาหาร ปี พ.ศ.2566-พ.ศ.2567</t>
  </si>
  <si>
    <r>
      <t xml:space="preserve">ปริมาณเศษอาหารที่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เทียบกับปี 2566</t>
    </r>
  </si>
  <si>
    <r>
      <t xml:space="preserve">ปริมาณเศษอาหารที่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         (-ลดลง) เทียบกับค่าเป้าหมาย7% ของปี 2566</t>
    </r>
  </si>
  <si>
    <r>
      <t xml:space="preserve">ปริมาณการใช้พลังงาน </t>
    </r>
    <r>
      <rPr>
        <b/>
        <u/>
        <sz val="20"/>
        <color rgb="FF000000"/>
        <rFont val="TH SarabunPSK"/>
        <family val="2"/>
      </rPr>
      <t>เดือน มกราคม - ธันวาคม 2567</t>
    </r>
  </si>
  <si>
    <t>สรุปผลการปล่อยก๊าซเรือนกระจกขององค์กร  เดือน มกราคม – ธันวาคม 2567</t>
  </si>
  <si>
    <t>เปรียบเทียบปริมาณกการปล่อยก๊าซเรือนกระจก ประจำปี 2566 -ปี 2567</t>
  </si>
  <si>
    <r>
      <t>ค่าการปล่อยก๊าซเรือนกระจก (CF) ปี 2566-2567 (</t>
    </r>
    <r>
      <rPr>
        <b/>
        <u/>
        <sz val="20"/>
        <color rgb="FF000000"/>
        <rFont val="TH SarabunPSK"/>
        <family val="2"/>
      </rPr>
      <t>เดือน มกราคม - ธันวาคม )</t>
    </r>
  </si>
  <si>
    <t>ค่า CF (2566)</t>
  </si>
  <si>
    <t>ค่า CF 2567</t>
  </si>
  <si>
    <t>ค่า CF ที่เพิ่มขึ้น /(-ลดลง) เทียบกับปีฐาน 2566</t>
  </si>
  <si>
    <t>สรุปและเปรียบเทียบการปล่อยก๊าซเรือนกระจก ประจำปี 2566-2567 (มกราคม-ธันวาคม)</t>
  </si>
  <si>
    <t>เพิ่มขึ้น /(-ลดลง) เทียบกับปี 2566</t>
  </si>
  <si>
    <t>ผลการดำเนินงานปรากฏว่า</t>
  </si>
  <si>
    <t xml:space="preserve">         สำนักงานมหาวิทยาลัย 2 ได้ดำเนินการบันทึกปริมาณการใช้ไฟฟ้าเป็นรายเดือน โดยมอบหมายให้ คณะทำงานหมวด 3 เป็นผู้รับผิดชอบในการจัดเก็บและรวบรวมข้อมูล พร้อมทั้งจัดทำสถิติประจำปี เพื่อใช้ในการวิเคราะห์และประเมินสถานการณ์ด้านการใช้พลังงาน </t>
  </si>
  <si>
    <t>1) จำนวนบุคลากรเพิ่มขึ้น อาจส่งผลให้ปริมาณการใช้ไฟฟ้าในภาพรวมเพิ่มขึ้นด้วย</t>
  </si>
  <si>
    <t>2) มีการใช้พื้นที่อาคารและกิจกรรมเพิ่มขึ้น โดยเฉพาะในบางเดือน เช่น มกราคม เมษายน และกรกฎาคม ทำให้มีการใช้ไฟฟ้าเพิ่มขึ้น</t>
  </si>
  <si>
    <t xml:space="preserve">3) พฤติกรรมการใช้พลังงานของบุคลากร เช่น การตั้งอุณหภูมิเครื่องปรับอากาศต่ำเกินไป การเปิดไฟและอุปกรณ์คอมพิวเตอร์ทิ้งไว้ </t>
  </si>
  <si>
    <t>4) การควบคุมและบำรุงรักษาอุปกรณ์ไฟฟ้ายังไม่ทั่วถึง ทำให้การใช้พลังงานต่อพื้นที่ยังสูงขึ้น</t>
  </si>
  <si>
    <t>2) พัฒนาระบบติดตามและรายงานผลการใช้ไฟฟ้ารายเดือน เพื่อนำเสนอผู้บริหารและคณะทำงาน พร้อมแจ้งเตือนเมื่อใช้เกินเป้าหมาย</t>
  </si>
  <si>
    <t>4) จัดกิจกรรมรณรงค์สร้างจิตสำนึกบุคลากร ภายใต้โครงการสำนักงานสีเขียว เช่น “ปิดไฟ 1 ชั่วโมง” หรือ “CMU Green Day”</t>
  </si>
  <si>
    <t>5) พิจารณาการใช้พลังงานทดแทน เช่น การติดตั้งโซลาร์เซลล์บนอาคารสำนักงาน เพื่อลดการพึ่งพาไฟฟ้าจากระบบหลักในระยะยาว</t>
  </si>
  <si>
    <t>1) กำหนดมาตรการอย่างเข้มงวดในการใช้พลังงาน โดยเฉพาะการควบคุมอุณหภูมิเครื่องปรับอากาศ การเปิด-ปิดไฟ และการปิดอุปกรณ์ไฟฟ้าเมื่อไม่ใช้งาน</t>
  </si>
  <si>
    <t>3) ตรวจสอบและบำรุงรักษาอุปกรณ์ไฟฟ้าเป็นประจำ รวมทั้งปรับเปลี่ยนอุปกรณ์ประหยัดพลังงาน อาทิ หลอดไฟ LED และเครื่องปรับอากาศเบอร์ 5</t>
  </si>
  <si>
    <t xml:space="preserve">          สำนักงานมหาวิทยาลัย 2 ได้ดำเนินการบันทึกปริมาณการใช้น้ำประปาเป็นรายเดือน โดยมอบหมายให้ คณะทำงานหมวด 3 ทำหน้าที่ในการจัดเก็บและรวบรวมข้อมูล </t>
  </si>
  <si>
    <t>พร้อมทั้งจัดทำสถิติประจำปี เพื่อนำมาใช้วิเคราะห์สถานการณ์การใช้น้ำของอาคาร และเปรียบเทียบกับค่าเป้าหมายด้านสิ่งแวดล้อมตามเกณฑ์สำนักงานสีเขียว</t>
  </si>
  <si>
    <t>1.) จำนวนบุคลากรเพิ่มขึ้น ส่งผลให้ความต้องการใช้น้ำโดยรวมเพิ่มสูงขึ้นด้วย</t>
  </si>
  <si>
    <t xml:space="preserve">2.) การจัดกิจกรรมภายในสำนักงานที่มีผู้เข้าร่วมมากกว่าปกติ โดยเฉพาะในเดือนพฤษภาคม สิงหาคม และตุลาคม ทำให้ปริมาณการใช้น้ำเพิ่มขึ้นอย่างมีนัยสำคัญ </t>
  </si>
  <si>
    <t>3.) พฤติกรรมการใช้น้ำเกินความจำเป็นของบุคลากร อาทิ การเปิดใช้น้ำต่อเนื่อง รวมทั้ง การขาดการควบคุมอุปกรณ์น้ำที่รั่วซึม</t>
  </si>
  <si>
    <t xml:space="preserve">4.) ระบบควบคุมและติดตามการใช้น้ำประปา ยังไม่เข้มงวดเพียงพอ ส่งผลให้การใช้น้ำต่อบุคลากรเฉลี่ยยังคงสูง  </t>
  </si>
  <si>
    <t>ทำหน้าที่ในการรวบรวมและจัดทำสถิติประจำปี เพื่อใช้เป็นข้อมูลในการประเมินผลและเปรียบเทียบกับค่าเป้าหมายด้านสิ่งแวดล้อม ตามเกณฑ์สำนักงานสีเขียว</t>
  </si>
  <si>
    <t>2. การใช้กระดาษเพิ่มขึ้นบางเดือน เช่น มกราคม เมษายน และสิงหาคม เนื่องจากมีการจัดกิจกรรมหรือภารกิจที่ต้องใช้เอกสารเป็นจำนวนมาก</t>
  </si>
  <si>
    <t>3. จำนวนบุคลากรเพิ่มขึ้น จาก 92 คน ในปี 2566 เป็น 104 คน ในปี 2567 (+13%) แต่ค่าเฉลี่ยการใช้กระดาษต่อคนกลับลดลง แสดงถึงประสิทธิภาพของมาตรการควบคุม</t>
  </si>
  <si>
    <t xml:space="preserve">1. มาตรการลดการใช้กระดาษภายในสำนักงาน มีการรณรงค์ใช้งานระบบสารสนเทศและเอกสารอิเล็กทรอนิกส์ (E-Document) อย่างต่อเนื่อง </t>
  </si>
  <si>
    <t>ส่งผลให้ปริมาณการใช้กระดาษโดยรวมลดลง</t>
  </si>
  <si>
    <t>1.ส่งเสริมการใช้ระบบสารสนเทศและระบบอิเล็กทรอนิกส์ แทนการใช้เอกสารกระดาษ เช่น ระบบสารบรรณอิเล็กทรอนิกส์ และระบบการประชุมออนไลน์</t>
  </si>
  <si>
    <t>2.รณรงค์สร้างจิตสำนึกบุคลากร ภายใต้แนวคิด “ใช้กระดาษอย่างรู้คุณค่า ใช้เท่าที่จำเป็น”</t>
  </si>
  <si>
    <t>3.กำหนดมาตรการพิมพ์อย่างคุ้มค่า เช่น การพิมพ์สองหน้า การใช้ตัวอักษรประหยัดหมึก และการนำกระดาษที่ใช้แล้วด้านหนึ่งมาใช้ซ้ำ</t>
  </si>
  <si>
    <t>4.ติดตามและรายงานผลการใช้กระดาษรายเดือน เพื่อให้คณะทำงานและผู้บริหารสามารถประเมินผลได้อย่างต่อเนื่อง</t>
  </si>
  <si>
    <t>5.ศึกษาทางเลือกการใช้กระดาษรีไซเคิลหรือวัสดุทดแทน เพื่อเสริมสร้างการจัดการทรัพยากรอย่างยั่งยืนในระยะยาว</t>
  </si>
  <si>
    <t xml:space="preserve">เมื่อเปรียบเทียบกับค่าเป้าหมายที่กำหนดให้ลดลงร้อยละ 7 จากปีฐาน (เป้าหมายปี 2567 เท่ากับ 1,843.95 ลิตร) </t>
  </si>
  <si>
    <t>สาเหตุที่บรรลุเป้าหมาย</t>
  </si>
  <si>
    <t>1. การลดลงอย่างมีนัยสำคัญเกิดจากการปรับลดการใช้งานยานพาหนะที่ใช้น้ำมันดีเซล และมีการจัดสรรภารกิจให้ใช้ยานพาหนะประเภทอื่นทดแทน</t>
  </si>
  <si>
    <t>2. การใช้ระบบวางแผนเส้นทางและการรวมภารกิจการเดินทาง ที่มีประสิทธิภาพมากขึ้น ทำให้ความถี่ในการใช้น้ำมันดีเซลลดลง</t>
  </si>
  <si>
    <t>3. แม้ว่าบางเดือนยังคงมีการใช้งานเพิ่มขึ้นเล็กน้อย เช่น มกราคม และตุลาคม แต่ไม่กระทบต่อผลรวมทั้งปี</t>
  </si>
  <si>
    <t>4. ผลการดำเนินงานในภาพรวมปี 2567 แสดงถึง ผลสัมฤทธิ์ของมาตรการควบคุมและรณรงค์ ด้านการใช้เชื้อเพลิงที่ดำเนินการอย่างต่อเนื่อง</t>
  </si>
  <si>
    <t>1. คงไว้ซึ่งมาตรการบริหารจัดการการใช้ยานพาหนะ ที่มีประสิทธิภาพ โดยเฉพาะการรวมภารกิจและการใช้เส้นทางที่เหมาะสม</t>
  </si>
  <si>
    <t>2. ส่งเสริมการใช้ยานพาหนะทางเลือก เช่น รถยนต์ไฟฟ้า หรือรถยนต์พลังงานผสม (Hybrid) เพื่อลดการพึ่งพาน้ำมันเชื้อเพลิง</t>
  </si>
  <si>
    <t>3. พัฒนาระบบติดตามและรายงานผล ปริมาณการใช้น้ำมันเชื้อเพลิงรายเดือน เพื่อป้องกันการใช้งานที่สูงผิดปกติ</t>
  </si>
  <si>
    <t>4. บำรุงรักษายานพาหนะอย่างสม่ำเสมอ เพื่อลดการสิ้นเปลืองเชื้อเพลิงจากสภาพเครื่องยนต์ที่เสื่อมสภาพ</t>
  </si>
  <si>
    <t>5. รณรงค์สร้างจิตสำนึกบุคลากร ให้มีส่วนร่วมในการใช้พลังงานอย่างคุ้มค่า ภายใต้แนวคิด “ลดการใช้น้ำมัน ลดมลพิษ รักษาสิ่งแวดล้อม”</t>
  </si>
  <si>
    <t>2. จัดทำระบบติดตามและรายงานผล ปริมาณการใช้น้ำมันแก๊สโซฮอล์รายเดือน เพื่อตรวจสอบแนวโน้มและป้องกันการใช้สูงผิดปกติ</t>
  </si>
  <si>
    <t>4. บำรุงรักษารถยนต์อย่างสม่ำเสมอ เพื่อคงประสิทธิภาพการใช้งานและลดการสิ้นเปลืองพลังงาน</t>
  </si>
  <si>
    <t>5. สร้างกลไกจูงใจให้บุคลากร ที่มีพฤติกรรมการใช้ยานพาหนะอย่างประหยัด เช่น การยกย่องเชิงสัญลักษณ์หรือการเผยแพร่ตัวอย่างที่ดี</t>
  </si>
  <si>
    <t>1. การใช้ยานพาหนะที่ใช้น้ำมันแก๊สโซฮอล์ลดลงอย่างต่อเนื่อง อันเนื่องมาจากการจัดสรรภารกิจที่เหมาะสมและการลดการใช้รถส่วนกลางในบางงานที่สามารถรวมภารกิจได้</t>
  </si>
  <si>
    <t>2. มีการใช้ยานพาหนะประเภทอื่นทดแทน เช่น รถยนต์ที่ใช้น้ำมันดีเซลหรือยานพาหนะไฟฟ้าในบางภารกิจ ทำให้สัดส่วนการใช้น้ำมันแก๊สโซฮอล์ลดลง</t>
  </si>
  <si>
    <t>3. มาตรการประหยัดพลังงานและการรณรงค์ภายใน ส่งผลให้บุคลากรตระหนักและมีพฤติกรรมการใช้พลังงานที่ประหยัดมากขึ้น</t>
  </si>
  <si>
    <t>1. ดำเนินการตามมาตรการรณรงค์ลดการใช้น้ำมันเชื้อเพลิงอย่างต่อเนื่อง</t>
  </si>
  <si>
    <t>3. ส่งเสริมการใช้ยานพาหนะพลังงานสะอาด อาทิ รถยนต์ไฟฟ้าเพื่อลดการพึ่งพาน้ำมันเชื้อเพลิง</t>
  </si>
  <si>
    <t xml:space="preserve">เมื่อเปรียบเทียบกับค่าเป้าหมายที่กำหนดให้ลดลงร้อยละ 7 จากปีฐาน (เป้าหมายปี 2567 เท่ากับ 9,346.50 กิโลกรัม) </t>
  </si>
  <si>
    <t xml:space="preserve">          สำนักงานมหาวิทยาลัย 2 ได้จัดให้มีการบันทึกและติดตามปริมาณขยะทั่วไปเป็นรายเดือน โดยมอบหมายให้ คณะทำงานหมวด 3 </t>
  </si>
  <si>
    <t>อาจเป็นผลมาจากการมีมาตรการลดขยะภายในสำนักงานที่ยังไม่เข้มข้นเพียงพอ โดยเฉพาะการคัดแยกและนำกลับมาใช้ซ้ำ</t>
  </si>
  <si>
    <t>1. การที่จำนวนบุคลากรเพิ่มขึ้น อาจส่งผลให้ปริมาณขยะทั่วไปเพิ่มขึ้นด้วย</t>
  </si>
  <si>
    <t>2. มีบางเดือนที่ปริมาณขยะเพิ่มขึ้นชัดเจน ได้แก่ กุมภาพันธ์ เมษายน และตุลาคม 2567 ซึ่งสอดคล้องกับช่วงที่มีการจัดกิจกรรมหรือการใช้สถานที่หนาแน่น</t>
  </si>
  <si>
    <t>3. แม้ค่าเฉลี่ยการทิ้งปริมาณขยะต่อบุคลากรจะลดลงอย่างไรก็ตาม ปริมาณรวมทั้งหมดยังคงสูงเกินเป้าหมาย</t>
  </si>
  <si>
    <t>1. พัฒนาระบบคัดแยกขยะที่มีประสิทธิภาพ ตั้งแต่ต้นทาง พร้อมจัดให้มีจุดรวบรวมที่ชัดเจนและเพียงพอ</t>
  </si>
  <si>
    <t>2. ส่งเสริมการนำกลับมาใช้ซ้ำและการรีไซเคิล เช่น การใช้วัสดุหมุนเวียนแทนการใช้ครั้งเดียวทิ้ง</t>
  </si>
  <si>
    <t>3. จัดทำมาตรการลดปริมาณขยะจากกิจกรรมขนาดใหญ่ โดยกำหนดแนวทางที่เป็นรูปธรรม เช่น การใช้บรรจุภัณฑ์ที่ย่อยสลายได้</t>
  </si>
  <si>
    <t>4. ติดตามและรายงานผลการจัดการขยะรายเดือน เพื่อตรวจสอบแนวโน้มและแจ้งเตือนเมื่อมีปริมาณสูงผิดปกติ</t>
  </si>
  <si>
    <t>5. สร้างจิตสำนึกบุคลากร ภายใต้กิจกรรมสำนักงานสีเขียว เช่น “แยกขยะก่อนทิ้ง ลดภาระสิ่งแวดล้อม”</t>
  </si>
  <si>
    <t xml:space="preserve">          สำนักงานมหาวิทยาลัย 2 ได้ดำเนินการบันทึกปริมาณเศษอาหารที่เกิดขึ้นจากการดำเนินงานเป็นรายเดือน โดยมอบหมายให้ คณะทำงานหมวด 3 เป็นผู้รับผิดชอบ</t>
  </si>
  <si>
    <t>2. แม้ค่าเฉลี่ยต่อบุคลากรลดลง แต่ปริมาณรวมทั้งหมดยังสูง เนื่องจากกิจกรรมที่มีผู้เข้าร่วมจำนวนมากและการจัดเลี้ยงอาหาร</t>
  </si>
  <si>
    <t xml:space="preserve">1. การจัดกิจกรรมและการใช้สถานที่ที่เพิ่มขึ้น  ส่งผลต่อปริมาณเศษอาหารโดยเฉพาะในช่วงเดือนพฤษภาคม มิถุนายน และพฤศจิกายน </t>
  </si>
  <si>
    <t xml:space="preserve">3. มาตรการจัดการเศษอาหารภายอาจยังไม่เข้มข้นและไม่ครอบคลุมทุกเดือน อาทิ การคัดแยก การนำกลับมาใช้ประโยชน์ (ทำปุ๋ย/อาหารสัตว์) </t>
  </si>
  <si>
    <t>3. สร้างจิตสำนึกบุคลากรและผู้เข้าร่วมกิจกรรม ผ่านการรณรงค์ “รับประทานให้หมด ลดการเหลือทิ้ง”</t>
  </si>
  <si>
    <t>4. ติดตามและรายงานปริมาณเศษอาหารรายเดือน เทียบกับเป้าหมายที่กำหนด เพื่อให้เห็นความเปลี่ยนแปลงอย่างต่อเนื่อง</t>
  </si>
  <si>
    <t>5. เตรียมมาตรการเฉพาะกิจสำหรับเดือนที่มีแนวโน้มสูง เช่น การประชุมใหญ่หรือการจัดเลี้ยง โดยปรับรูปแบบอาหารและจัดสรรอย่างพอดี</t>
  </si>
  <si>
    <t>1. พัฒนาระบบจัดการอาหารและการวางแผนปริมาณเศษอาหารที่เหมาะสมเพื่อลดเศษอาหารส่วนเกิน โดยเฉพาะในการจัดกิจกรรมที่มีผู้เข้าร่วมจำนวนมาก</t>
  </si>
  <si>
    <t>2. ส่งเสริมการใช้ประโยชน์จากเศษอาหาร อาทิ การทำปุ๋ยอินทรีย์หรือการจัดสรรเป็นอาหารสัตว์ เพื่อลดการทิ้ง</t>
  </si>
  <si>
    <t xml:space="preserve">          สำนักงานมหาวิทยาลัย 2 ได้จัดเก็บและคำนวณปริมาณการปล่อยก๊าซเรือนกระจก (Carbon Footprint: CF) ตามขอบเขต Scope 1–3 โดยอ้างอิงจากการใช้ทรัพยากรและพลังงาน</t>
  </si>
  <si>
    <t>ในกิจกรรมของสำนักงาน เพื่อใช้เป็นข้อมูลเชิงประจักษ์สำหรับการบริหารจัดการสิ่งแวดล้อมตามเกณฑ์สำนักงานสีเขียว  ผลการดำเนินงานสรุปดังนี้</t>
  </si>
  <si>
    <t>ในภาพรวม</t>
  </si>
  <si>
    <t>สาเหตุของปริมาณการปล่อยก๊าซเรือนกระจก ปี 2567 เพิ่มขึ้น เนื่องจาก</t>
  </si>
  <si>
    <t>2. ปริมาณการใช้น้ำประปาและการจัดการขยะทั่วไปเพิ่มขึ้น ทำให้ค่าการปล่อยก๊าซเรือนกระจกจากหมวดนี้สูงขึ้น</t>
  </si>
  <si>
    <t>3. แม้การใช้น้ำมันเชื้อเพลิงจะลดลงอย่างมากจากมาตรการควบคุม แต่ยังไม่สามารถชดเชยการเพิ่มขึ้นจากไฟฟ้า น้ำประปาและการจัดการขยะทั่วไปได้</t>
  </si>
  <si>
    <t>ด้านการกำกับติดตามและสร้างจิตสำนึก</t>
  </si>
  <si>
    <t>ด้านพลังงานไฟฟ้า</t>
  </si>
  <si>
    <t>1. กำหนดมาตรการควบคุมการใช้ไฟฟ้าอย่างเข้มงวด เช่น การกำหนดอุณหภูมิเครื่องปรับอากาศที่เหมาะสม การปิดไฟและอุปกรณ์เมื่อไม่ใช้งาน</t>
  </si>
  <si>
    <t>2. ติดตั้งอุปกรณ์ประหยัดพลังงาน (หลอดไฟ LED เครื่องปรับอากาศเบอร์ 5) และส่งเสริมการใช้พลังงานหมุนเวียน เช่น แผงโซลาร์เซลล์</t>
  </si>
  <si>
    <t>ด้านน้ำประปาและทรัพยากร</t>
  </si>
  <si>
    <t>1. ปรับปรุงระบบประหยัดน้ำ เช่น การติดตั้งอุปกรณ์ประหยัดน้ำในห้องน้ำและโรงอาหาร</t>
  </si>
  <si>
    <t>2. นำน้ำที่เหลือใช้จากเครื่องปรับอากาศหรือกิจกรรมต่าง ๆ กลับมาใช้ซ้ำ (Reuse)</t>
  </si>
  <si>
    <t xml:space="preserve">ด้านการจัดการขยะ </t>
  </si>
  <si>
    <t>1. พัฒนาระบบคัดแยกขยะอย่างจริงจังตั้งแต่ต้นทาง ลดการนำไปฝังกลบ</t>
  </si>
  <si>
    <t>2. ส่งเสริมการใช้บรรจุภัณฑ์ที่ย่อยสลายได้ การนำวัสดุรีไซเคิลกลับมาใช้ และจัดกิจกรรม “Zero Waste” ภายในสำนักงาน</t>
  </si>
  <si>
    <t>ด้านการใช้เชื้อเพลิง</t>
  </si>
  <si>
    <t>1. รักษามาตรการลดการใช้น้ำมันเชื้อเพลิง เช่น การใช้ยานพาหนะร่วมกัน (Carpool) และการรวมภารกิจการเดินทาง</t>
  </si>
  <si>
    <t>2. สนับสนุนการใช้รถยนต์ไฟฟ้า (EV) หรือรถยนต์พลังงานทางเลือก เพื่อลดการปล่อยก๊าซเรือนกระจกโดยตรง</t>
  </si>
  <si>
    <t>1. จัดทำระบบติดตามและรายงานผลการใช้พลังงาน ทรัพยากร และปริมาณขยะเป็นรายเดือน พร้อมเปรียบเทียบกับเป้าหมาย</t>
  </si>
  <si>
    <t>2. รณรงค์และสร้างจิตสำนึกบุคลากรผ่านกิจกรรมสำนักงานสีเขียว เช่น “ลดการใช้ไฟ 1 ชั่วโมงต่อวัน” หรือ “กินหมดจาน ลดเศษอาหาร”</t>
  </si>
  <si>
    <t>รวมทั้งใช้เปรียบเทียบกับค่าเป้าหมายด้านสิ่งแวดล้อมตามเกณฑ์สำนักงานสีเขียว ผลการดำเนินงานปรากฏว่า</t>
  </si>
  <si>
    <r>
      <t>เมื่อเปรียบเทียบกับค่าเป้าหมายที่กำหนดให้ลดลงร้อยละ 7 จากปีฐาน (เป้าหมายปี 2567 เท่ากับ 199,445.94 kWh) พบว่า</t>
    </r>
    <r>
      <rPr>
        <b/>
        <sz val="18"/>
        <color theme="1"/>
        <rFont val="TH SarabunPSK"/>
        <family val="2"/>
      </rPr>
      <t xml:space="preserve">ปริมาณการใช้จริงสูงกว่าเป้าหมายจำนวน 19,296.06 kWh หรือคิดเป็นร้อยละ 9.67 </t>
    </r>
  </si>
  <si>
    <r>
      <t xml:space="preserve">ถือว่าการดำเนินงานในปี 2567 </t>
    </r>
    <r>
      <rPr>
        <b/>
        <sz val="18"/>
        <color theme="1"/>
        <rFont val="TH SarabunPSK"/>
        <family val="2"/>
      </rPr>
      <t>ยังไม่บรรลุเป้าหมาย</t>
    </r>
    <r>
      <rPr>
        <sz val="18"/>
        <color theme="1"/>
        <rFont val="TH SarabunPSK"/>
        <family val="2"/>
      </rPr>
      <t>ตามที่กำหนดไว้</t>
    </r>
  </si>
  <si>
    <t>1) กำหนดมาตรการควบคุมการใช้น้ำภายในอาคารอย่างเข้มงวด อาทิ ติดตั้งอุปกรณ์ประหยัดน้ำ กำหนดช่วงเวลาและวิธีการใช้น้ำอย่างเหมาะสม</t>
  </si>
  <si>
    <t>2) บำรุงรักษาระบบประปาและอุปกรณ์สุขภัณฑ์อย่างสม่ำเสมอ เพื่อป้องกันการรั่วไหลหรือการใช้น้ำสิ้นเปลืองโดยไม่จำเป็น</t>
  </si>
  <si>
    <t>3) จัดทำระบบติดตามและรายงานผลการใช้น้ำรายเดือน พร้อมแจ้งเตือน เมื่อพบว่ามีการใช้สูงเกินค่าเฉลี่ยหรือเป้าหมาย</t>
  </si>
  <si>
    <t>4) รณรงค์สร้างจิตสำนึกบุคลากร ให้ร่วมกันใช้น้ำอย่างรู้คุณค่า ภายใต้กิจกรรมสำนักงานสีเขียว เช่น “ใช้น้ำพอดี ลดการสิ้นเปลือง”</t>
  </si>
  <si>
    <t>5) พิจารณาการนำน้ำกลับมาใช้ซ้ำ (Reuse) อาทิ การนำน้ำจากเครื่องปรับอากาศมาใช้รดน้ำต้นไม้ หรือทำความสะอาดพื้นที่ เพื่อลดการใช้น้ำประปาโดยตรง</t>
  </si>
  <si>
    <r>
      <t>เมื่อเปรียบเทียบกับค่าเป้าหมายที่กำหนดให้ลดลงร้อยละ 7 จากปีฐาน (เป้าหมายปี 2567 เท่ากับ 4,190.58 ลบ.ม.) พบว่า</t>
    </r>
    <r>
      <rPr>
        <b/>
        <sz val="18"/>
        <color theme="1"/>
        <rFont val="TH SarabunPSK"/>
        <family val="2"/>
      </rPr>
      <t xml:space="preserve">ปริมาณการใช้จริงสูงกว่าเป้าหมายจำนวน 893.42 ลบ.ม.หรือคิดเป็นร้อยละ 21.32  </t>
    </r>
  </si>
  <si>
    <r>
      <t xml:space="preserve">จึงถือว่าการดำเนินงานในปี 2567 </t>
    </r>
    <r>
      <rPr>
        <b/>
        <sz val="18"/>
        <color theme="1"/>
        <rFont val="TH SarabunPSK"/>
        <family val="2"/>
      </rPr>
      <t>ยังไม่บรรลุตามเป้าหมาย</t>
    </r>
    <r>
      <rPr>
        <sz val="18"/>
        <color theme="1"/>
        <rFont val="TH SarabunPSK"/>
        <family val="2"/>
      </rPr>
      <t>ที่กำหนดไว้</t>
    </r>
  </si>
  <si>
    <t xml:space="preserve">          สำนักงานมหาวิทยาลัย 2 ได้ดำเนินการบันทึกและติดตามปริมาณการใช้กระดาษเป็นรายเดือน โดยมอบหมายให้ คณะทำงานหมวด 3 </t>
  </si>
  <si>
    <r>
      <t xml:space="preserve">          ปี พ.ศ. 2566 มีปริมาณการใช้น้ำประปารวมทั้งสิ้น 4,506 ลบ.ม. และปี พ.ศ. 2567 มีปริมาณการใช้น้ำประปารวมทั้งสิ้น 5,084 ลบ.ม.</t>
    </r>
    <r>
      <rPr>
        <b/>
        <sz val="18"/>
        <color theme="1"/>
        <rFont val="TH SarabunPSK"/>
        <family val="2"/>
      </rPr>
      <t xml:space="preserve"> เพิ่มขึ้นจำนวน 578 ลบ.ม. หรือคิดเป็นร้อยละ 12.83</t>
    </r>
    <r>
      <rPr>
        <sz val="18"/>
        <color theme="1"/>
        <rFont val="TH SarabunPSK"/>
        <family val="2"/>
      </rPr>
      <t xml:space="preserve"> เมื่อเทียบกับปีฐาน พ.ศ. 2566</t>
    </r>
  </si>
  <si>
    <r>
      <t xml:space="preserve">          ปี พ.ศ. 2566 มีปริมาณการใช้ไฟฟ้ารวมทั้งสิ้น 214,458 kWh และปี พ.ศ. 2567 มีปริมาณการใช้ไฟฟ้ารวมทั้งสิ้น 218,742 kWh </t>
    </r>
    <r>
      <rPr>
        <b/>
        <sz val="18"/>
        <color theme="1"/>
        <rFont val="TH SarabunPSK"/>
        <family val="2"/>
      </rPr>
      <t>เพิ่มขึ้นจำนวน 4,284 kWh หรือคิดเป็นร้อยละ 1.99</t>
    </r>
    <r>
      <rPr>
        <sz val="18"/>
        <color theme="1"/>
        <rFont val="TH SarabunPSK"/>
        <family val="2"/>
      </rPr>
      <t xml:space="preserve"> เมื่อเทียบกับปีฐาน พ.ศ. 2566</t>
    </r>
  </si>
  <si>
    <t xml:space="preserve">          ปี พ.ศ. 2566 มีปริมาณการใช้กระดาษรวมทั้งสิ้น 1,675 กิโลกรัม หรือเฉลี่ย 18.21 กิโลกรัมต่อคนต่อปี และปี พ.ศ. 2567 มีปริมาณการใช้กระดาษรวมทั้งสิ้น 1,537.5 กิโลกรัม หรือเฉลี่ย 14.78 กิโลกรัมต่อคนต่อปี</t>
  </si>
  <si>
    <r>
      <t xml:space="preserve">          เมื่อเปรียบเทียบระหว่างปี พ.ศ. 2566 และปี พ.ศ. 2567 พบว่า</t>
    </r>
    <r>
      <rPr>
        <b/>
        <sz val="18"/>
        <color theme="1"/>
        <rFont val="TH SarabunPSK"/>
        <family val="2"/>
      </rPr>
      <t>ปริมาณการใช้กระดาษ ลดลง 137.5 กิโลกรัม หรือร้อยละ 8.21</t>
    </r>
  </si>
  <si>
    <r>
      <t xml:space="preserve">เมื่อเปรียบเทียบกับค่าเป้าหมายที่กำหนดให้ลดลงร้อยละ 7 จากปีฐาน (เป้าหมายปี 2567 เท่ากับ 1,557.75 กิโลกรัม) พบว่า </t>
    </r>
    <r>
      <rPr>
        <b/>
        <sz val="18"/>
        <color theme="1"/>
        <rFont val="TH SarabunPSK"/>
        <family val="2"/>
      </rPr>
      <t xml:space="preserve">ปริมาณการใช้จริงอยู่ต่ำกว่าเป้าหมายจำนวน 20.25 กิโลกรัม หรือคิดเป็นร้อยละ 1.3 </t>
    </r>
  </si>
  <si>
    <r>
      <t>จึงถือว่า</t>
    </r>
    <r>
      <rPr>
        <b/>
        <sz val="18"/>
        <color theme="1"/>
        <rFont val="TH SarabunPSK"/>
        <family val="2"/>
      </rPr>
      <t>บรรลุตามเป้าหมาย</t>
    </r>
    <r>
      <rPr>
        <sz val="18"/>
        <color theme="1"/>
        <rFont val="TH SarabunPSK"/>
        <family val="2"/>
      </rPr>
      <t>ที่กำหนดไว้</t>
    </r>
  </si>
  <si>
    <t xml:space="preserve">          สำนักงานมหาวิทยาลัย 2 ได้จัดให้มีการบันทึกปริมาณการใช้น้ำมันเชื้อเพลิงดีเซลเป็นรายเดือน โดยมอบหมายให้ คณะทำงานหมวด 3 </t>
  </si>
  <si>
    <t>เป็นผู้ดำเนินการจัดเก็บข้อมูลและรวบรวมเป็นสถิติประจำปี เพื่อใช้ในการประเมินผลและเปรียบเทียบกับค่าเป้าหมายด้านสิ่งแวดล้อมตามเกณฑ์สำนักงานสีเขียว ผลการดำเนินงานปรากฏว่า</t>
  </si>
  <si>
    <r>
      <t xml:space="preserve">          เมื่อเปรียบเทียบระหว่างปี พ.ศ. 2566 และปี พ.ศ. 2567 พบว่า </t>
    </r>
    <r>
      <rPr>
        <b/>
        <sz val="18"/>
        <color theme="1"/>
        <rFont val="TH SarabunPSK"/>
        <family val="2"/>
      </rPr>
      <t>ปริมาณการใช้ดีเซล ลดลง 1,108.77 ลิตร หรือคิดเป็นร้อยละ −55.92</t>
    </r>
  </si>
  <si>
    <r>
      <t>พบว่า ป</t>
    </r>
    <r>
      <rPr>
        <b/>
        <sz val="18"/>
        <color theme="1"/>
        <rFont val="TH SarabunPSK"/>
        <family val="2"/>
      </rPr>
      <t>ริมาณการใช้จริงต่ำกว่าค่าเป้าหมายจำนวน 969.98 ลิตร หรือคิดเป็นร้อยละ −52.60 จึงถือว่าบรรลุเป้าหมาย</t>
    </r>
    <r>
      <rPr>
        <sz val="18"/>
        <color theme="1"/>
        <rFont val="TH SarabunPSK"/>
        <family val="2"/>
      </rPr>
      <t>ตามที่กำหนดไว้</t>
    </r>
  </si>
  <si>
    <t xml:space="preserve">          ปี พ.ศ. 2566 มีปริมาณการใช้ดีเซลรวมทั้งสิ้น 1,982.74 ลิตร หรือเฉลี่ย 21.55 ลิตรต่อคนต่อปี และปี พ.ศ. 2567 มีปริมาณการใช้ดีเซลรวมทั้งสิ้น 873.97 ลิตร หรือเฉลี่ย 8.40 ลิตรต่อคนต่อปี</t>
  </si>
  <si>
    <t xml:space="preserve">          สำนักงานมหาวิทยาลัย 2 ได้ดำเนินการบันทึกปริมาณการใช้น้ำมันเชื้อเพลิงแก๊สโซฮอล์เป็นรายเดือน โดยมอบหมายให้ คณะทำงานหมวด 3 เป็นผู้รับผิดชอบ</t>
  </si>
  <si>
    <t xml:space="preserve">          ปี พ.ศ. 2566 มีปริมาณการใช้แก๊สโซฮอล์รวมทั้งสิ้น 451.14 ลิตร หรือเฉลี่ย 4.90 ลิตรต่อคนต่อปี และปี พ.ศ. 2567 มีปริมาณการใช้แก๊สโซฮอล์รวมทั้งสิ้น 343.08 ลิตร หรือเฉลี่ย 3.30 ลิตรต่อคนต่อปี</t>
  </si>
  <si>
    <t>ในการรวบรวมและจัดทำสถิติประจำปี เพื่อใช้เป็นสารสนเทศประกอบการวิเคราะห์และเปรียบเทียบกับค่าเป้าหมายด้านสิ่งแวดล้อม ตามเกณฑ์สำนักงานสีเขียว ผลการดำเนินงานปรากฏว่า</t>
  </si>
  <si>
    <r>
      <t xml:space="preserve">          เมื่อเปรียบเทียบระหว่างปี พ.ศ. 2566 และปี พ.ศ. 2567 พบว่า </t>
    </r>
    <r>
      <rPr>
        <b/>
        <sz val="18"/>
        <color theme="1"/>
        <rFont val="TH SarabunPSK"/>
        <family val="2"/>
      </rPr>
      <t>ปริมาณการใช้แก๊สโซฮอล์ ลดลง 108.06 ลิตร หรือร้อยละ −23.95</t>
    </r>
  </si>
  <si>
    <r>
      <t xml:space="preserve">เมื่อเปรียบเทียบกับค่าเป้าหมายที่กำหนดให้ลดลงร้อยละ 7 จากปีฐาน (เป้าหมายปี 2567 เท่ากับ 419.56 ลิตร) พบว่า </t>
    </r>
    <r>
      <rPr>
        <b/>
        <sz val="18"/>
        <color theme="1"/>
        <rFont val="TH SarabunPSK"/>
        <family val="2"/>
      </rPr>
      <t xml:space="preserve">ปริมาณการใช้จริงต่ำกว่าค่าเป้าหมายจำนวน 76.48 ลิตร หรือคิดเป็นร้อยละ −18.23 </t>
    </r>
  </si>
  <si>
    <r>
      <t xml:space="preserve">จึงถือว่า </t>
    </r>
    <r>
      <rPr>
        <b/>
        <sz val="18"/>
        <color theme="1"/>
        <rFont val="TH SarabunPSK"/>
        <family val="2"/>
      </rPr>
      <t>บรรลุเป้าหมาย</t>
    </r>
    <r>
      <rPr>
        <sz val="18"/>
        <color theme="1"/>
        <rFont val="TH SarabunPSK"/>
        <family val="2"/>
      </rPr>
      <t>ตามเป้าหมายที่กำหนดไว้</t>
    </r>
  </si>
  <si>
    <t>เป็นผู้ดำเนินการรวบรวมและจัดทำสถิติประจำปี เพื่อนำมาใช้ประเมินสถานการณ์การจัดการของเสีย และเปรียบเทียบกับค่าเป้าหมายด้านสิ่งแวดล้อมของสำนักงานตามเกณฑ์สำนักงานสีเขียว</t>
  </si>
  <si>
    <t xml:space="preserve">           ปี พ.ศ. 2566 มีปริมาณขยะทั่วไปทั้งสิ้น 10,050 กิโลกรัม หรือเฉลี่ย 109.24 กิโลกรัมต่อคนต่อปี และปี พ.ศ. 2567 มีปริมาณขยะทั่วไปทั้งสิ้น 10,185 กิโลกรัม หรือเฉลี่ย 97.93 กิโลกรัมต่อคนต่อปี</t>
  </si>
  <si>
    <r>
      <t xml:space="preserve">          เมื่อเปรียบเทียบระหว่างปี พ.ศ. 2566 และปี พ.ศ. 2567 พบว่า </t>
    </r>
    <r>
      <rPr>
        <b/>
        <sz val="18"/>
        <color theme="1"/>
        <rFont val="TH SarabunPSK"/>
        <family val="2"/>
      </rPr>
      <t>ปริมาณรวม เพิ่มขึ้น 135 กิโลกรัม หรือร้อยละ 1.34</t>
    </r>
  </si>
  <si>
    <r>
      <t xml:space="preserve">พบว่า </t>
    </r>
    <r>
      <rPr>
        <b/>
        <sz val="18"/>
        <color theme="1"/>
        <rFont val="TH SarabunPSK"/>
        <family val="2"/>
      </rPr>
      <t>ปริมาณการใช้จริงสูงกว่าเป้าหมายจำนวน 838.50 กิโลกรัม หรือคิดเป็นร้อยละ 8.97 จึงถือว่าการดำเนินงานในปี 2567 ยังไม่บรรลุตามเป้าหมาย</t>
    </r>
    <r>
      <rPr>
        <sz val="18"/>
        <color theme="1"/>
        <rFont val="TH SarabunPSK"/>
        <family val="2"/>
      </rPr>
      <t>ที่กำหนดไว้</t>
    </r>
  </si>
  <si>
    <t>ในการเก็บรวบรวมข้อมูลและจัดทำสถิติประจำปี เพื่อนำมาใช้ในการวิเคราะห์สถานการณ์การจัดการของเสีย และเปรียบเทียบกับค่าเป้าหมายด้านสิ่งแวดล้อม ตามเกณฑ์สำนักงานสีเขียว  ผลการดำเนินงานปรากฏว่า</t>
  </si>
  <si>
    <t xml:space="preserve">          ปี พ.ศ. 2566 มีปริมาณเศษอาหารรวมทั้งสิ้น 9,045 กิโลกรัม หรือเฉลี่ย 98.32 กิโลกรัมต่อคนต่อปี และปี พ.ศ. 2567 มีปริมาณเศษอาหารรวมทั้งสิ้น 9,186 กิโลกรัม หรือเฉลี่ย 88.33 กิโลกรัมต่อคนต่อปี</t>
  </si>
  <si>
    <t>เมื่อเปรียบเทียบระหว่างปี พ.ศ. 2566 และปี พ.ศ. 2567 พบว่าปริมาณรวม เพิ่มขึ้น 141 กิโลกรัม หรือร้อยละ 1.56 แต่ค่าเฉลี่ยต่อบุคลากรกลับลดลง เนื่องจากจำนวนบุคลากรที่เพิ่มขึ้น</t>
  </si>
  <si>
    <r>
      <t xml:space="preserve">เมื่อเปรียบเทียบกับค่าเป้าหมายที่กำหนดให้ลดลงร้อยละ 7 จากปีฐาน (เป้าหมายปี 2567 เท่ากับ 8,425.27 กิโลกรัม) พบว่า </t>
    </r>
    <r>
      <rPr>
        <b/>
        <sz val="18"/>
        <color theme="1"/>
        <rFont val="TH SarabunPSK"/>
        <family val="2"/>
      </rPr>
      <t>ปริมาณการใช้จริงสูงกว่าเป้าหมายจำนวน 760.73 กิโลกรัม หรือคิดเป็นร้อยละ 9.03 จึงถือว่า ไม่บรรลุเป้าหมาย</t>
    </r>
    <r>
      <rPr>
        <sz val="18"/>
        <color theme="1"/>
        <rFont val="TH SarabunPSK"/>
        <family val="2"/>
      </rPr>
      <t xml:space="preserve"> ตามเกณฑ์สำนักงานสีเขียว</t>
    </r>
  </si>
  <si>
    <t>5) 0 หมายถึงไม่มีการใช้งานในเดือน มกราคม – ธันวาคม 2567</t>
  </si>
  <si>
    <t>ค่า CF (2567)</t>
  </si>
  <si>
    <t xml:space="preserve">          ปี พ.ศ. 2566 มีค่าการปล่อยก๊าซเรือนกระจกสุทธิ 142,923.31 kgCO₂e และปี พ.ศ. 2567 มีค่าการปล่อยก๊าซเรือนกระจกสุทธิ 141,906.02 kgCO₂e</t>
  </si>
  <si>
    <r>
      <t xml:space="preserve">เมื่อเปรียบเทียบกับปีฐาน 2566 พบว่า </t>
    </r>
    <r>
      <rPr>
        <b/>
        <sz val="20"/>
        <color theme="1"/>
        <rFont val="TH SarabunPSK"/>
        <family val="2"/>
      </rPr>
      <t>การปล่อยก๊าซเรือนกระจกลดลงจำนวน 1,017.28 kgCO₂e หรือคิดเป็นร้อยละ -0.71</t>
    </r>
  </si>
  <si>
    <r>
      <t xml:space="preserve">     ปริมาณการใช้</t>
    </r>
    <r>
      <rPr>
        <b/>
        <sz val="20"/>
        <color theme="1"/>
        <rFont val="TH SarabunPSK"/>
        <family val="2"/>
      </rPr>
      <t>น้ำมันเชื้อเพลิง ลดลง</t>
    </r>
    <r>
      <rPr>
        <sz val="20"/>
        <color theme="1"/>
        <rFont val="TH SarabunPSK"/>
        <family val="2"/>
      </rPr>
      <t xml:space="preserve"> แสดงถึงประสิทธิผลของมาตรการลดการใช้น้ำมันดีเซลและแก๊สโซฮอล์</t>
    </r>
  </si>
  <si>
    <r>
      <t xml:space="preserve">     ปริมาณการใช้</t>
    </r>
    <r>
      <rPr>
        <b/>
        <sz val="20"/>
        <color theme="1"/>
        <rFont val="TH SarabunPSK"/>
        <family val="2"/>
      </rPr>
      <t>ไฟฟ้า เพิ่มขึ้น</t>
    </r>
    <r>
      <rPr>
        <sz val="20"/>
        <color theme="1"/>
        <rFont val="TH SarabunPSK"/>
        <family val="2"/>
      </rPr>
      <t>และยังคงเป็นสัดส่วนสูงสุดของการปล่อยก๊าซเรือนกระจกรวม</t>
    </r>
  </si>
  <si>
    <r>
      <t xml:space="preserve">     ปริมาณการใช้</t>
    </r>
    <r>
      <rPr>
        <b/>
        <sz val="20"/>
        <color theme="1"/>
        <rFont val="TH SarabunPSK"/>
        <family val="2"/>
      </rPr>
      <t>กระดาษ น้ำประปา และปริมาณขยะฝังกลบเพิ่มขึ้น</t>
    </r>
    <r>
      <rPr>
        <sz val="20"/>
        <color theme="1"/>
        <rFont val="TH SarabunPSK"/>
        <family val="2"/>
      </rPr>
      <t xml:space="preserve"> สะท้อนว่าการจัดการน้ำ ขยะ และทรัพยากรอื่น ๆ อาจยังไม่เข้มงวดเพื่อให้การดำเนินงานในอนาคตสอดคล้องกับเป้าหมายด้านสิ่งแวดล้อม</t>
    </r>
  </si>
  <si>
    <t>1. การใช้พลังงานไฟฟ้ามีแนวโน้มสูงขึ้น จากกิจกรรมและการใช้พื้นที่อาคารที่เพิ่มขึ้นต่อเนื่อง ส่งผลให้การปล่อยก๊าซเรือนกระจกจากไฟฟ้าเพิ่มขึ้น และยังคงเป็นสัดส่วนหลักของการปล่อยทั้งหมด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</si>
</sst>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0"/>
  </numFmts>
  <fonts count="54">
    <font>
      <sz val="12"/>
      <color theme="1"/>
      <name val="Calibri"/>
      <family val="2"/>
      <scheme val="minor"/>
    </font>
    <font>
      <sz val="16"/>
      <color theme="1"/>
      <name val="AngsanaUPC"/>
      <family val="2"/>
      <charset val="222"/>
    </font>
    <font>
      <sz val="16"/>
      <color theme="1"/>
      <name val="AngsanaUPC"/>
      <family val="2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u/>
      <sz val="12"/>
      <color theme="11"/>
      <name val="Calibri"/>
      <family val="2"/>
      <scheme val="minor"/>
    </font>
    <font>
      <sz val="16"/>
      <color theme="1"/>
      <name val="TH SarabunPSK"/>
      <family val="2"/>
    </font>
    <font>
      <u/>
      <sz val="12"/>
      <color theme="10"/>
      <name val="Calibri"/>
      <family val="2"/>
      <scheme val="minor"/>
    </font>
    <font>
      <sz val="11"/>
      <color indexed="8"/>
      <name val="Tahoma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2"/>
      <name val="Eucrosi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  <charset val="222"/>
    </font>
    <font>
      <sz val="12"/>
      <name val="CordiaUPC"/>
      <family val="2"/>
      <charset val="222"/>
    </font>
    <font>
      <sz val="12"/>
      <name val="AngsanaUPC"/>
      <family val="1"/>
    </font>
    <font>
      <u/>
      <sz val="12"/>
      <color theme="10"/>
      <name val="CordiaUPC"/>
      <family val="2"/>
      <charset val="222"/>
    </font>
    <font>
      <b/>
      <sz val="16"/>
      <color theme="1"/>
      <name val="TH SarabunPSK"/>
      <family val="2"/>
    </font>
    <font>
      <sz val="16"/>
      <color theme="1"/>
      <name val="AngsanaUPC"/>
      <family val="2"/>
      <charset val="222"/>
    </font>
    <font>
      <sz val="12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  <font>
      <b/>
      <u/>
      <vertAlign val="superscript"/>
      <sz val="18"/>
      <color theme="1"/>
      <name val="TH SarabunPSK"/>
      <family val="2"/>
    </font>
    <font>
      <b/>
      <sz val="24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color rgb="FF000000"/>
      <name val="TH SarabunPSK"/>
      <family val="2"/>
    </font>
    <font>
      <sz val="11"/>
      <color theme="1"/>
      <name val="TH SarabunPSK"/>
      <family val="2"/>
    </font>
    <font>
      <b/>
      <u/>
      <sz val="20"/>
      <color rgb="FF000000"/>
      <name val="TH SarabunPSK"/>
      <family val="2"/>
    </font>
    <font>
      <b/>
      <vertAlign val="superscript"/>
      <sz val="20"/>
      <color rgb="FF000000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vertAlign val="superscript"/>
      <sz val="18"/>
      <color rgb="FF000000"/>
      <name val="TH SarabunPSK"/>
      <family val="2"/>
    </font>
    <font>
      <sz val="18"/>
      <color rgb="FF212529"/>
      <name val="TH SarabunPSK"/>
      <family val="2"/>
    </font>
    <font>
      <vertAlign val="superscript"/>
      <sz val="18"/>
      <color rgb="FF00000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3"/>
      <name val="TH SarabunPSK"/>
      <family val="2"/>
    </font>
    <font>
      <b/>
      <sz val="18"/>
      <color rgb="FF0070C0"/>
      <name val="TH SarabunPSK"/>
      <family val="2"/>
    </font>
    <font>
      <sz val="20"/>
      <color theme="1"/>
      <name val="TH SarabunPSK"/>
      <family val="2"/>
    </font>
    <font>
      <sz val="20"/>
      <color rgb="FF212529"/>
      <name val="TH SarabunPSK"/>
      <family val="2"/>
    </font>
    <font>
      <b/>
      <sz val="22"/>
      <color rgb="FF000000"/>
      <name val="TH SarabunPSK"/>
      <family val="2"/>
    </font>
    <font>
      <u/>
      <sz val="18"/>
      <color theme="1"/>
      <name val="TH SarabunPSK"/>
      <family val="2"/>
    </font>
    <font>
      <u/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b/>
      <sz val="22"/>
      <color rgb="FFFF0000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12" fillId="0" borderId="0"/>
    <xf numFmtId="0" fontId="12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/>
    <xf numFmtId="0" fontId="14" fillId="0" borderId="0"/>
    <xf numFmtId="164" fontId="11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5" fillId="0" borderId="0"/>
    <xf numFmtId="164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2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2" fontId="6" fillId="0" borderId="0" applyFill="0" applyProtection="0"/>
    <xf numFmtId="164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91">
    <xf numFmtId="0" fontId="0" fillId="0" borderId="0" xfId="0"/>
    <xf numFmtId="0" fontId="8" fillId="0" borderId="0" xfId="0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" fontId="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65" fontId="19" fillId="0" borderId="0" xfId="159" applyNumberFormat="1" applyFont="1" applyFill="1" applyBorder="1" applyAlignment="1">
      <alignment horizontal="center" vertical="center"/>
    </xf>
    <xf numFmtId="165" fontId="19" fillId="0" borderId="0" xfId="159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11" borderId="0" xfId="0" applyFont="1" applyFill="1"/>
    <xf numFmtId="0" fontId="23" fillId="0" borderId="14" xfId="0" applyFont="1" applyBorder="1" applyAlignment="1">
      <alignment horizontal="center"/>
    </xf>
    <xf numFmtId="1" fontId="23" fillId="0" borderId="9" xfId="159" applyNumberFormat="1" applyFont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/>
    </xf>
    <xf numFmtId="1" fontId="23" fillId="0" borderId="3" xfId="159" applyNumberFormat="1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" fontId="23" fillId="0" borderId="12" xfId="159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/>
    </xf>
    <xf numFmtId="1" fontId="23" fillId="0" borderId="7" xfId="159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10" fontId="28" fillId="0" borderId="8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10" fontId="23" fillId="0" borderId="8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23" fillId="0" borderId="5" xfId="159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/>
    </xf>
    <xf numFmtId="1" fontId="23" fillId="0" borderId="5" xfId="159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0" fontId="28" fillId="0" borderId="6" xfId="0" applyNumberFormat="1" applyFont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1" fontId="22" fillId="14" borderId="11" xfId="159" applyNumberFormat="1" applyFont="1" applyFill="1" applyBorder="1" applyAlignment="1">
      <alignment horizontal="center" vertical="center"/>
    </xf>
    <xf numFmtId="1" fontId="22" fillId="13" borderId="7" xfId="159" applyNumberFormat="1" applyFont="1" applyFill="1" applyBorder="1" applyAlignment="1">
      <alignment horizontal="center" vertical="center"/>
    </xf>
    <xf numFmtId="1" fontId="22" fillId="15" borderId="7" xfId="159" applyNumberFormat="1" applyFont="1" applyFill="1" applyBorder="1" applyAlignment="1">
      <alignment horizontal="center"/>
    </xf>
    <xf numFmtId="1" fontId="22" fillId="16" borderId="7" xfId="159" applyNumberFormat="1" applyFont="1" applyFill="1" applyBorder="1" applyAlignment="1">
      <alignment horizontal="center"/>
    </xf>
    <xf numFmtId="1" fontId="22" fillId="19" borderId="7" xfId="159" applyNumberFormat="1" applyFont="1" applyFill="1" applyBorder="1" applyAlignment="1">
      <alignment horizontal="center"/>
    </xf>
    <xf numFmtId="2" fontId="27" fillId="12" borderId="3" xfId="0" applyNumberFormat="1" applyFont="1" applyFill="1" applyBorder="1" applyAlignment="1">
      <alignment horizontal="center" vertical="center"/>
    </xf>
    <xf numFmtId="10" fontId="22" fillId="2" borderId="4" xfId="0" applyNumberFormat="1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/>
    </xf>
    <xf numFmtId="1" fontId="22" fillId="5" borderId="10" xfId="159" applyNumberFormat="1" applyFont="1" applyFill="1" applyBorder="1" applyAlignment="1">
      <alignment horizontal="center" vertical="center"/>
    </xf>
    <xf numFmtId="1" fontId="22" fillId="10" borderId="10" xfId="159" applyNumberFormat="1" applyFont="1" applyFill="1" applyBorder="1" applyAlignment="1">
      <alignment horizontal="center" vertical="center"/>
    </xf>
    <xf numFmtId="1" fontId="22" fillId="17" borderId="10" xfId="159" applyNumberFormat="1" applyFont="1" applyFill="1" applyBorder="1" applyAlignment="1">
      <alignment horizontal="center" vertical="center"/>
    </xf>
    <xf numFmtId="1" fontId="22" fillId="18" borderId="10" xfId="159" applyNumberFormat="1" applyFont="1" applyFill="1" applyBorder="1" applyAlignment="1">
      <alignment horizontal="center" vertical="center"/>
    </xf>
    <xf numFmtId="1" fontId="22" fillId="6" borderId="5" xfId="159" applyNumberFormat="1" applyFont="1" applyFill="1" applyBorder="1" applyAlignment="1">
      <alignment horizontal="center"/>
    </xf>
    <xf numFmtId="2" fontId="29" fillId="0" borderId="7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10" fontId="28" fillId="0" borderId="4" xfId="0" applyNumberFormat="1" applyFont="1" applyBorder="1" applyAlignment="1">
      <alignment horizontal="center"/>
    </xf>
    <xf numFmtId="2" fontId="23" fillId="0" borderId="5" xfId="0" applyNumberFormat="1" applyFont="1" applyBorder="1" applyAlignment="1">
      <alignment horizontal="center"/>
    </xf>
    <xf numFmtId="10" fontId="23" fillId="0" borderId="6" xfId="0" applyNumberFormat="1" applyFont="1" applyBorder="1" applyAlignment="1">
      <alignment horizontal="center"/>
    </xf>
    <xf numFmtId="0" fontId="22" fillId="14" borderId="24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22" fillId="4" borderId="7" xfId="0" applyFont="1" applyFill="1" applyBorder="1" applyAlignment="1">
      <alignment horizontal="center" wrapText="1"/>
    </xf>
    <xf numFmtId="0" fontId="22" fillId="17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" fontId="22" fillId="3" borderId="7" xfId="159" applyNumberFormat="1" applyFont="1" applyFill="1" applyBorder="1" applyAlignment="1">
      <alignment horizontal="center"/>
    </xf>
    <xf numFmtId="1" fontId="22" fillId="3" borderId="10" xfId="159" applyNumberFormat="1" applyFont="1" applyFill="1" applyBorder="1" applyAlignment="1">
      <alignment horizontal="center" vertical="center"/>
    </xf>
    <xf numFmtId="1" fontId="22" fillId="17" borderId="7" xfId="159" applyNumberFormat="1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 vertical="center" wrapText="1"/>
    </xf>
    <xf numFmtId="0" fontId="22" fillId="10" borderId="20" xfId="0" applyFont="1" applyFill="1" applyBorder="1" applyAlignment="1">
      <alignment horizontal="center" vertical="center" wrapText="1"/>
    </xf>
    <xf numFmtId="1" fontId="22" fillId="10" borderId="7" xfId="159" applyNumberFormat="1" applyFont="1" applyFill="1" applyBorder="1" applyAlignment="1">
      <alignment horizontal="center"/>
    </xf>
    <xf numFmtId="1" fontId="22" fillId="8" borderId="7" xfId="159" applyNumberFormat="1" applyFont="1" applyFill="1" applyBorder="1" applyAlignment="1">
      <alignment horizontal="center"/>
    </xf>
    <xf numFmtId="1" fontId="22" fillId="8" borderId="10" xfId="159" applyNumberFormat="1" applyFont="1" applyFill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3" borderId="5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32" fillId="22" borderId="2" xfId="0" applyFont="1" applyFill="1" applyBorder="1" applyAlignment="1">
      <alignment horizontal="center" vertical="center"/>
    </xf>
    <xf numFmtId="0" fontId="34" fillId="0" borderId="0" xfId="0" applyFont="1"/>
    <xf numFmtId="0" fontId="37" fillId="9" borderId="23" xfId="0" applyFont="1" applyFill="1" applyBorder="1" applyAlignment="1">
      <alignment horizontal="center" vertical="center"/>
    </xf>
    <xf numFmtId="0" fontId="38" fillId="23" borderId="46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37" fillId="23" borderId="47" xfId="0" applyFont="1" applyFill="1" applyBorder="1" applyAlignment="1">
      <alignment vertical="center" wrapText="1"/>
    </xf>
    <xf numFmtId="0" fontId="38" fillId="23" borderId="48" xfId="0" applyFont="1" applyFill="1" applyBorder="1" applyAlignment="1">
      <alignment horizontal="center" vertical="center" wrapText="1"/>
    </xf>
    <xf numFmtId="0" fontId="38" fillId="23" borderId="49" xfId="0" applyFont="1" applyFill="1" applyBorder="1" applyAlignment="1">
      <alignment horizontal="center" vertical="center" wrapText="1"/>
    </xf>
    <xf numFmtId="0" fontId="38" fillId="23" borderId="50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/>
    </xf>
    <xf numFmtId="0" fontId="38" fillId="23" borderId="41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vertical="center" wrapText="1"/>
    </xf>
    <xf numFmtId="0" fontId="38" fillId="23" borderId="51" xfId="0" applyFont="1" applyFill="1" applyBorder="1" applyAlignment="1">
      <alignment vertical="center" wrapText="1"/>
    </xf>
    <xf numFmtId="0" fontId="23" fillId="23" borderId="52" xfId="0" applyFont="1" applyFill="1" applyBorder="1" applyAlignment="1">
      <alignment horizontal="center" vertical="center"/>
    </xf>
    <xf numFmtId="0" fontId="38" fillId="23" borderId="53" xfId="0" applyFont="1" applyFill="1" applyBorder="1" applyAlignment="1">
      <alignment horizontal="center" vertical="center" wrapText="1"/>
    </xf>
    <xf numFmtId="166" fontId="38" fillId="23" borderId="52" xfId="0" applyNumberFormat="1" applyFont="1" applyFill="1" applyBorder="1" applyAlignment="1">
      <alignment horizontal="center" vertical="center" wrapText="1"/>
    </xf>
    <xf numFmtId="0" fontId="38" fillId="23" borderId="54" xfId="0" applyFont="1" applyFill="1" applyBorder="1" applyAlignment="1">
      <alignment horizontal="center" vertical="center" wrapText="1"/>
    </xf>
    <xf numFmtId="164" fontId="22" fillId="9" borderId="17" xfId="0" applyNumberFormat="1" applyFont="1" applyFill="1" applyBorder="1" applyAlignment="1">
      <alignment horizontal="center" vertical="center"/>
    </xf>
    <xf numFmtId="0" fontId="38" fillId="23" borderId="55" xfId="0" applyFont="1" applyFill="1" applyBorder="1" applyAlignment="1">
      <alignment horizontal="center" vertical="center" wrapText="1"/>
    </xf>
    <xf numFmtId="0" fontId="23" fillId="23" borderId="52" xfId="0" applyFont="1" applyFill="1" applyBorder="1" applyAlignment="1">
      <alignment horizontal="center" vertical="center" wrapText="1"/>
    </xf>
    <xf numFmtId="0" fontId="37" fillId="23" borderId="56" xfId="0" applyFont="1" applyFill="1" applyBorder="1" applyAlignment="1">
      <alignment vertical="center" wrapText="1"/>
    </xf>
    <xf numFmtId="0" fontId="38" fillId="23" borderId="57" xfId="0" applyFont="1" applyFill="1" applyBorder="1" applyAlignment="1">
      <alignment horizontal="center" vertical="center" wrapText="1"/>
    </xf>
    <xf numFmtId="0" fontId="38" fillId="23" borderId="58" xfId="0" applyFont="1" applyFill="1" applyBorder="1" applyAlignment="1">
      <alignment horizontal="center" vertical="center" wrapText="1"/>
    </xf>
    <xf numFmtId="166" fontId="38" fillId="23" borderId="57" xfId="0" applyNumberFormat="1" applyFont="1" applyFill="1" applyBorder="1" applyAlignment="1">
      <alignment horizontal="center" vertical="center" wrapText="1"/>
    </xf>
    <xf numFmtId="0" fontId="38" fillId="23" borderId="59" xfId="0" applyFont="1" applyFill="1" applyBorder="1" applyAlignment="1">
      <alignment horizontal="center" vertical="center" wrapText="1"/>
    </xf>
    <xf numFmtId="164" fontId="22" fillId="9" borderId="18" xfId="0" applyNumberFormat="1" applyFont="1" applyFill="1" applyBorder="1" applyAlignment="1">
      <alignment horizontal="center" vertical="center"/>
    </xf>
    <xf numFmtId="166" fontId="38" fillId="23" borderId="48" xfId="0" applyNumberFormat="1" applyFont="1" applyFill="1" applyBorder="1" applyAlignment="1">
      <alignment horizontal="center" vertical="center" wrapText="1"/>
    </xf>
    <xf numFmtId="164" fontId="22" fillId="9" borderId="16" xfId="0" applyNumberFormat="1" applyFont="1" applyFill="1" applyBorder="1" applyAlignment="1">
      <alignment horizontal="center" vertical="center"/>
    </xf>
    <xf numFmtId="0" fontId="37" fillId="23" borderId="51" xfId="0" applyFont="1" applyFill="1" applyBorder="1" applyAlignment="1">
      <alignment vertical="center" wrapText="1"/>
    </xf>
    <xf numFmtId="0" fontId="38" fillId="23" borderId="52" xfId="0" applyFont="1" applyFill="1" applyBorder="1" applyAlignment="1">
      <alignment horizontal="center" vertical="center"/>
    </xf>
    <xf numFmtId="166" fontId="38" fillId="23" borderId="52" xfId="0" applyNumberFormat="1" applyFont="1" applyFill="1" applyBorder="1" applyAlignment="1">
      <alignment horizontal="center" vertical="center"/>
    </xf>
    <xf numFmtId="0" fontId="38" fillId="23" borderId="52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vertical="center" wrapText="1"/>
    </xf>
    <xf numFmtId="0" fontId="37" fillId="23" borderId="60" xfId="0" applyFont="1" applyFill="1" applyBorder="1" applyAlignment="1">
      <alignment vertical="center" wrapText="1"/>
    </xf>
    <xf numFmtId="0" fontId="23" fillId="23" borderId="61" xfId="0" applyFont="1" applyFill="1" applyBorder="1" applyAlignment="1">
      <alignment horizontal="center" vertical="center" wrapText="1"/>
    </xf>
    <xf numFmtId="0" fontId="38" fillId="23" borderId="53" xfId="0" applyFont="1" applyFill="1" applyBorder="1" applyAlignment="1">
      <alignment horizontal="center" vertical="center"/>
    </xf>
    <xf numFmtId="0" fontId="37" fillId="8" borderId="17" xfId="0" applyFont="1" applyFill="1" applyBorder="1" applyAlignment="1">
      <alignment horizontal="center" vertical="center" wrapText="1"/>
    </xf>
    <xf numFmtId="0" fontId="38" fillId="8" borderId="62" xfId="0" applyFont="1" applyFill="1" applyBorder="1" applyAlignment="1">
      <alignment vertical="center" wrapText="1"/>
    </xf>
    <xf numFmtId="4" fontId="41" fillId="8" borderId="1" xfId="0" applyNumberFormat="1" applyFont="1" applyFill="1" applyBorder="1" applyAlignment="1">
      <alignment horizontal="center" vertical="center" wrapText="1"/>
    </xf>
    <xf numFmtId="164" fontId="22" fillId="8" borderId="17" xfId="0" applyNumberFormat="1" applyFont="1" applyFill="1" applyBorder="1" applyAlignment="1">
      <alignment horizontal="center" vertical="center"/>
    </xf>
    <xf numFmtId="0" fontId="37" fillId="21" borderId="18" xfId="0" applyFont="1" applyFill="1" applyBorder="1" applyAlignment="1">
      <alignment horizontal="center" vertical="center" wrapText="1"/>
    </xf>
    <xf numFmtId="0" fontId="38" fillId="23" borderId="63" xfId="0" applyFont="1" applyFill="1" applyBorder="1" applyAlignment="1">
      <alignment wrapText="1"/>
    </xf>
    <xf numFmtId="164" fontId="22" fillId="21" borderId="17" xfId="0" applyNumberFormat="1" applyFont="1" applyFill="1" applyBorder="1" applyAlignment="1">
      <alignment horizontal="center" vertical="top"/>
    </xf>
    <xf numFmtId="0" fontId="37" fillId="21" borderId="23" xfId="0" applyFont="1" applyFill="1" applyBorder="1" applyAlignment="1">
      <alignment horizontal="center" vertical="center" wrapText="1"/>
    </xf>
    <xf numFmtId="0" fontId="38" fillId="23" borderId="51" xfId="0" applyFont="1" applyFill="1" applyBorder="1" applyAlignment="1">
      <alignment wrapText="1"/>
    </xf>
    <xf numFmtId="0" fontId="37" fillId="21" borderId="31" xfId="0" applyFont="1" applyFill="1" applyBorder="1" applyAlignment="1">
      <alignment vertical="center" wrapText="1"/>
    </xf>
    <xf numFmtId="0" fontId="38" fillId="23" borderId="65" xfId="0" applyFont="1" applyFill="1" applyBorder="1"/>
    <xf numFmtId="0" fontId="38" fillId="23" borderId="67" xfId="0" applyFont="1" applyFill="1" applyBorder="1" applyAlignment="1">
      <alignment horizontal="center" vertical="center"/>
    </xf>
    <xf numFmtId="166" fontId="38" fillId="23" borderId="66" xfId="0" applyNumberFormat="1" applyFont="1" applyFill="1" applyBorder="1" applyAlignment="1">
      <alignment horizontal="center" vertical="center" wrapText="1"/>
    </xf>
    <xf numFmtId="0" fontId="38" fillId="23" borderId="68" xfId="0" applyFont="1" applyFill="1" applyBorder="1" applyAlignment="1">
      <alignment horizontal="center" vertical="center" wrapText="1"/>
    </xf>
    <xf numFmtId="164" fontId="22" fillId="21" borderId="15" xfId="0" applyNumberFormat="1" applyFont="1" applyFill="1" applyBorder="1" applyAlignment="1">
      <alignment horizontal="center" vertical="top"/>
    </xf>
    <xf numFmtId="0" fontId="38" fillId="23" borderId="2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/>
    </xf>
    <xf numFmtId="164" fontId="44" fillId="9" borderId="23" xfId="159" applyFont="1" applyFill="1" applyBorder="1" applyAlignment="1">
      <alignment horizontal="center" vertical="center"/>
    </xf>
    <xf numFmtId="0" fontId="44" fillId="8" borderId="23" xfId="0" applyFont="1" applyFill="1" applyBorder="1" applyAlignment="1">
      <alignment horizontal="center" vertical="center"/>
    </xf>
    <xf numFmtId="164" fontId="44" fillId="8" borderId="23" xfId="159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horizontal="center" vertical="center"/>
    </xf>
    <xf numFmtId="164" fontId="44" fillId="21" borderId="23" xfId="159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164" fontId="31" fillId="19" borderId="2" xfId="159" applyFont="1" applyFill="1" applyBorder="1" applyAlignment="1">
      <alignment horizontal="center" vertical="center"/>
    </xf>
    <xf numFmtId="0" fontId="32" fillId="21" borderId="39" xfId="0" applyFont="1" applyFill="1" applyBorder="1" applyAlignment="1">
      <alignment horizontal="center" vertical="center"/>
    </xf>
    <xf numFmtId="164" fontId="37" fillId="17" borderId="8" xfId="159" applyFont="1" applyFill="1" applyBorder="1" applyAlignment="1">
      <alignment vertical="center"/>
    </xf>
    <xf numFmtId="164" fontId="22" fillId="17" borderId="45" xfId="159" applyFont="1" applyFill="1" applyBorder="1" applyAlignment="1">
      <alignment vertical="center"/>
    </xf>
    <xf numFmtId="164" fontId="22" fillId="17" borderId="6" xfId="159" applyFont="1" applyFill="1" applyBorder="1" applyAlignment="1">
      <alignment vertical="center"/>
    </xf>
    <xf numFmtId="0" fontId="43" fillId="17" borderId="14" xfId="0" applyFont="1" applyFill="1" applyBorder="1" applyAlignment="1">
      <alignment horizontal="center" vertical="center"/>
    </xf>
    <xf numFmtId="0" fontId="43" fillId="17" borderId="14" xfId="0" applyFont="1" applyFill="1" applyBorder="1" applyAlignment="1">
      <alignment horizontal="center" vertical="center" wrapText="1"/>
    </xf>
    <xf numFmtId="10" fontId="29" fillId="0" borderId="8" xfId="0" applyNumberFormat="1" applyFont="1" applyBorder="1" applyAlignment="1">
      <alignment horizontal="center"/>
    </xf>
    <xf numFmtId="0" fontId="37" fillId="23" borderId="40" xfId="0" applyFont="1" applyFill="1" applyBorder="1" applyAlignment="1">
      <alignment vertical="center" wrapText="1"/>
    </xf>
    <xf numFmtId="0" fontId="38" fillId="23" borderId="20" xfId="0" applyFont="1" applyFill="1" applyBorder="1" applyAlignment="1">
      <alignment horizontal="center" vertical="center" wrapText="1"/>
    </xf>
    <xf numFmtId="0" fontId="38" fillId="23" borderId="42" xfId="0" applyFont="1" applyFill="1" applyBorder="1" applyAlignment="1">
      <alignment horizontal="center" vertical="center" wrapText="1"/>
    </xf>
    <xf numFmtId="0" fontId="38" fillId="23" borderId="43" xfId="0" applyFont="1" applyFill="1" applyBorder="1" applyAlignment="1">
      <alignment horizontal="center" vertical="center" wrapText="1"/>
    </xf>
    <xf numFmtId="0" fontId="38" fillId="23" borderId="44" xfId="0" applyFont="1" applyFill="1" applyBorder="1" applyAlignment="1">
      <alignment horizontal="center" vertical="center" wrapText="1"/>
    </xf>
    <xf numFmtId="0" fontId="32" fillId="24" borderId="5" xfId="0" applyFont="1" applyFill="1" applyBorder="1" applyAlignment="1">
      <alignment horizontal="center" vertical="center" wrapText="1"/>
    </xf>
    <xf numFmtId="0" fontId="32" fillId="17" borderId="6" xfId="0" applyFont="1" applyFill="1" applyBorder="1" applyAlignment="1">
      <alignment horizontal="center" vertical="center" wrapText="1"/>
    </xf>
    <xf numFmtId="1" fontId="38" fillId="23" borderId="52" xfId="0" applyNumberFormat="1" applyFont="1" applyFill="1" applyBorder="1" applyAlignment="1">
      <alignment horizontal="center" vertical="center" wrapText="1"/>
    </xf>
    <xf numFmtId="2" fontId="8" fillId="0" borderId="0" xfId="0" applyNumberFormat="1" applyFont="1"/>
    <xf numFmtId="1" fontId="23" fillId="23" borderId="66" xfId="0" applyNumberFormat="1" applyFont="1" applyFill="1" applyBorder="1" applyAlignment="1">
      <alignment horizontal="center" vertical="center" wrapText="1"/>
    </xf>
    <xf numFmtId="1" fontId="23" fillId="23" borderId="64" xfId="0" applyNumberFormat="1" applyFont="1" applyFill="1" applyBorder="1" applyAlignment="1">
      <alignment horizontal="center" vertical="center" wrapText="1"/>
    </xf>
    <xf numFmtId="1" fontId="23" fillId="23" borderId="52" xfId="159" applyNumberFormat="1" applyFont="1" applyFill="1" applyBorder="1" applyAlignment="1">
      <alignment horizontal="center" vertical="center" wrapText="1"/>
    </xf>
    <xf numFmtId="0" fontId="39" fillId="17" borderId="21" xfId="0" applyFont="1" applyFill="1" applyBorder="1" applyAlignment="1">
      <alignment horizontal="center" vertical="center"/>
    </xf>
    <xf numFmtId="1" fontId="23" fillId="23" borderId="52" xfId="0" applyNumberFormat="1" applyFont="1" applyFill="1" applyBorder="1" applyAlignment="1">
      <alignment horizontal="center" vertical="center" wrapText="1"/>
    </xf>
    <xf numFmtId="2" fontId="23" fillId="0" borderId="9" xfId="159" applyNumberFormat="1" applyFont="1" applyBorder="1" applyAlignment="1">
      <alignment horizontal="center" vertical="center"/>
    </xf>
    <xf numFmtId="2" fontId="23" fillId="0" borderId="12" xfId="159" applyNumberFormat="1" applyFont="1" applyBorder="1" applyAlignment="1">
      <alignment horizontal="center" vertical="center"/>
    </xf>
    <xf numFmtId="2" fontId="23" fillId="0" borderId="5" xfId="159" applyNumberFormat="1" applyFont="1" applyBorder="1" applyAlignment="1">
      <alignment horizontal="center" vertical="center"/>
    </xf>
    <xf numFmtId="2" fontId="46" fillId="12" borderId="3" xfId="0" applyNumberFormat="1" applyFont="1" applyFill="1" applyBorder="1" applyAlignment="1">
      <alignment horizontal="center" vertical="center"/>
    </xf>
    <xf numFmtId="1" fontId="23" fillId="0" borderId="11" xfId="159" applyNumberFormat="1" applyFont="1" applyBorder="1" applyAlignment="1">
      <alignment horizontal="center" vertical="center"/>
    </xf>
    <xf numFmtId="1" fontId="28" fillId="0" borderId="11" xfId="159" applyNumberFormat="1" applyFont="1" applyBorder="1" applyAlignment="1">
      <alignment horizontal="center" vertical="center"/>
    </xf>
    <xf numFmtId="10" fontId="28" fillId="0" borderId="11" xfId="159" applyNumberFormat="1" applyFont="1" applyBorder="1" applyAlignment="1">
      <alignment horizontal="center" vertical="center"/>
    </xf>
    <xf numFmtId="1" fontId="22" fillId="12" borderId="5" xfId="159" applyNumberFormat="1" applyFont="1" applyFill="1" applyBorder="1" applyAlignment="1">
      <alignment horizontal="center" vertical="center"/>
    </xf>
    <xf numFmtId="10" fontId="23" fillId="2" borderId="5" xfId="159" applyNumberFormat="1" applyFont="1" applyFill="1" applyBorder="1" applyAlignment="1">
      <alignment horizontal="center" vertical="center"/>
    </xf>
    <xf numFmtId="165" fontId="23" fillId="0" borderId="9" xfId="159" applyNumberFormat="1" applyFont="1" applyBorder="1" applyAlignment="1">
      <alignment horizontal="center" vertical="center"/>
    </xf>
    <xf numFmtId="165" fontId="23" fillId="0" borderId="12" xfId="159" applyNumberFormat="1" applyFont="1" applyBorder="1" applyAlignment="1">
      <alignment horizontal="center" vertical="center"/>
    </xf>
    <xf numFmtId="165" fontId="23" fillId="0" borderId="11" xfId="159" applyNumberFormat="1" applyFont="1" applyBorder="1" applyAlignment="1">
      <alignment horizontal="center" vertical="center"/>
    </xf>
    <xf numFmtId="165" fontId="23" fillId="0" borderId="5" xfId="159" applyNumberFormat="1" applyFont="1" applyBorder="1" applyAlignment="1">
      <alignment horizontal="center" vertical="center"/>
    </xf>
    <xf numFmtId="165" fontId="22" fillId="14" borderId="11" xfId="159" applyNumberFormat="1" applyFont="1" applyFill="1" applyBorder="1" applyAlignment="1">
      <alignment horizontal="center" vertical="center"/>
    </xf>
    <xf numFmtId="165" fontId="22" fillId="4" borderId="7" xfId="159" applyNumberFormat="1" applyFont="1" applyFill="1" applyBorder="1" applyAlignment="1">
      <alignment horizontal="center" vertical="center"/>
    </xf>
    <xf numFmtId="165" fontId="22" fillId="14" borderId="10" xfId="159" applyNumberFormat="1" applyFont="1" applyFill="1" applyBorder="1" applyAlignment="1">
      <alignment horizontal="center" vertical="center"/>
    </xf>
    <xf numFmtId="165" fontId="22" fillId="4" borderId="10" xfId="159" applyNumberFormat="1" applyFont="1" applyFill="1" applyBorder="1" applyAlignment="1">
      <alignment horizontal="center" vertical="center"/>
    </xf>
    <xf numFmtId="9" fontId="23" fillId="0" borderId="11" xfId="243" applyFont="1" applyBorder="1" applyAlignment="1">
      <alignment horizontal="center" vertical="center"/>
    </xf>
    <xf numFmtId="9" fontId="23" fillId="0" borderId="5" xfId="243" applyFont="1" applyBorder="1" applyAlignment="1">
      <alignment horizontal="center" vertical="center"/>
    </xf>
    <xf numFmtId="10" fontId="23" fillId="0" borderId="11" xfId="243" applyNumberFormat="1" applyFont="1" applyBorder="1" applyAlignment="1">
      <alignment horizontal="center" vertical="center"/>
    </xf>
    <xf numFmtId="10" fontId="23" fillId="0" borderId="5" xfId="243" applyNumberFormat="1" applyFont="1" applyBorder="1" applyAlignment="1">
      <alignment horizontal="center" vertical="center"/>
    </xf>
    <xf numFmtId="10" fontId="22" fillId="2" borderId="7" xfId="243" applyNumberFormat="1" applyFont="1" applyFill="1" applyBorder="1" applyAlignment="1">
      <alignment horizontal="center" vertical="center"/>
    </xf>
    <xf numFmtId="165" fontId="22" fillId="12" borderId="3" xfId="159" applyNumberFormat="1" applyFont="1" applyFill="1" applyBorder="1" applyAlignment="1">
      <alignment horizontal="center" vertical="center"/>
    </xf>
    <xf numFmtId="10" fontId="22" fillId="2" borderId="3" xfId="243" applyNumberFormat="1" applyFont="1" applyFill="1" applyBorder="1" applyAlignment="1">
      <alignment horizontal="center" vertical="center"/>
    </xf>
    <xf numFmtId="165" fontId="28" fillId="0" borderId="9" xfId="159" applyNumberFormat="1" applyFont="1" applyBorder="1" applyAlignment="1">
      <alignment horizontal="center" vertical="center"/>
    </xf>
    <xf numFmtId="10" fontId="28" fillId="0" borderId="9" xfId="243" applyNumberFormat="1" applyFont="1" applyBorder="1" applyAlignment="1">
      <alignment horizontal="center" vertical="center"/>
    </xf>
    <xf numFmtId="165" fontId="28" fillId="0" borderId="11" xfId="159" applyNumberFormat="1" applyFont="1" applyBorder="1" applyAlignment="1">
      <alignment horizontal="center" vertical="center"/>
    </xf>
    <xf numFmtId="10" fontId="28" fillId="0" borderId="11" xfId="243" applyNumberFormat="1" applyFont="1" applyBorder="1" applyAlignment="1">
      <alignment horizontal="center" vertical="center"/>
    </xf>
    <xf numFmtId="165" fontId="23" fillId="0" borderId="3" xfId="159" applyNumberFormat="1" applyFont="1" applyBorder="1" applyAlignment="1">
      <alignment horizontal="center"/>
    </xf>
    <xf numFmtId="165" fontId="28" fillId="0" borderId="3" xfId="159" applyNumberFormat="1" applyFont="1" applyBorder="1" applyAlignment="1">
      <alignment horizontal="center"/>
    </xf>
    <xf numFmtId="165" fontId="23" fillId="0" borderId="7" xfId="159" applyNumberFormat="1" applyFont="1" applyBorder="1" applyAlignment="1">
      <alignment horizontal="center"/>
    </xf>
    <xf numFmtId="165" fontId="28" fillId="0" borderId="7" xfId="159" applyNumberFormat="1" applyFont="1" applyBorder="1" applyAlignment="1">
      <alignment horizontal="center"/>
    </xf>
    <xf numFmtId="165" fontId="23" fillId="0" borderId="5" xfId="159" applyNumberFormat="1" applyFont="1" applyBorder="1" applyAlignment="1">
      <alignment horizontal="center"/>
    </xf>
    <xf numFmtId="165" fontId="22" fillId="19" borderId="7" xfId="159" applyNumberFormat="1" applyFont="1" applyFill="1" applyBorder="1" applyAlignment="1">
      <alignment horizontal="center"/>
    </xf>
    <xf numFmtId="165" fontId="27" fillId="12" borderId="3" xfId="159" applyNumberFormat="1" applyFont="1" applyFill="1" applyBorder="1" applyAlignment="1">
      <alignment horizontal="center" vertical="center"/>
    </xf>
    <xf numFmtId="165" fontId="22" fillId="6" borderId="5" xfId="159" applyNumberFormat="1" applyFont="1" applyFill="1" applyBorder="1" applyAlignment="1">
      <alignment horizontal="center"/>
    </xf>
    <xf numFmtId="1" fontId="22" fillId="12" borderId="7" xfId="159" applyNumberFormat="1" applyFont="1" applyFill="1" applyBorder="1" applyAlignment="1">
      <alignment horizontal="center" vertical="center"/>
    </xf>
    <xf numFmtId="9" fontId="22" fillId="13" borderId="7" xfId="243" applyFont="1" applyFill="1" applyBorder="1" applyAlignment="1">
      <alignment horizontal="center" vertical="center"/>
    </xf>
    <xf numFmtId="1" fontId="28" fillId="0" borderId="5" xfId="159" applyNumberFormat="1" applyFont="1" applyBorder="1" applyAlignment="1">
      <alignment horizontal="center" vertical="center"/>
    </xf>
    <xf numFmtId="9" fontId="22" fillId="2" borderId="7" xfId="243" applyFont="1" applyFill="1" applyBorder="1" applyAlignment="1">
      <alignment horizontal="center" vertical="center"/>
    </xf>
    <xf numFmtId="9" fontId="28" fillId="0" borderId="11" xfId="243" applyFont="1" applyBorder="1" applyAlignment="1">
      <alignment horizontal="center" vertical="center"/>
    </xf>
    <xf numFmtId="9" fontId="28" fillId="0" borderId="5" xfId="243" applyFont="1" applyBorder="1" applyAlignment="1">
      <alignment horizontal="center" vertical="center"/>
    </xf>
    <xf numFmtId="165" fontId="22" fillId="13" borderId="7" xfId="159" applyNumberFormat="1" applyFont="1" applyFill="1" applyBorder="1" applyAlignment="1">
      <alignment horizontal="center" vertical="center"/>
    </xf>
    <xf numFmtId="165" fontId="22" fillId="12" borderId="7" xfId="159" applyNumberFormat="1" applyFont="1" applyFill="1" applyBorder="1" applyAlignment="1">
      <alignment horizontal="center" vertical="center"/>
    </xf>
    <xf numFmtId="9" fontId="23" fillId="0" borderId="45" xfId="0" applyNumberFormat="1" applyFont="1" applyBorder="1" applyAlignment="1">
      <alignment horizontal="center"/>
    </xf>
    <xf numFmtId="9" fontId="23" fillId="0" borderId="6" xfId="0" applyNumberFormat="1" applyFont="1" applyBorder="1" applyAlignment="1">
      <alignment horizontal="center"/>
    </xf>
    <xf numFmtId="9" fontId="22" fillId="2" borderId="4" xfId="0" applyNumberFormat="1" applyFont="1" applyFill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/>
    </xf>
    <xf numFmtId="1" fontId="28" fillId="0" borderId="7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2" fontId="23" fillId="0" borderId="11" xfId="159" applyNumberFormat="1" applyFont="1" applyBorder="1" applyAlignment="1">
      <alignment horizontal="center" vertical="center"/>
    </xf>
    <xf numFmtId="2" fontId="28" fillId="0" borderId="9" xfId="159" applyNumberFormat="1" applyFont="1" applyBorder="1" applyAlignment="1">
      <alignment horizontal="center" vertical="center"/>
    </xf>
    <xf numFmtId="2" fontId="22" fillId="12" borderId="7" xfId="159" applyNumberFormat="1" applyFont="1" applyFill="1" applyBorder="1" applyAlignment="1">
      <alignment horizontal="center" vertical="center"/>
    </xf>
    <xf numFmtId="2" fontId="22" fillId="14" borderId="11" xfId="159" applyNumberFormat="1" applyFont="1" applyFill="1" applyBorder="1" applyAlignment="1">
      <alignment horizontal="center" vertical="center"/>
    </xf>
    <xf numFmtId="2" fontId="22" fillId="13" borderId="7" xfId="159" applyNumberFormat="1" applyFont="1" applyFill="1" applyBorder="1" applyAlignment="1">
      <alignment horizontal="center" vertical="center"/>
    </xf>
    <xf numFmtId="2" fontId="22" fillId="5" borderId="10" xfId="159" applyNumberFormat="1" applyFont="1" applyFill="1" applyBorder="1" applyAlignment="1">
      <alignment horizontal="center" vertical="center"/>
    </xf>
    <xf numFmtId="2" fontId="22" fillId="10" borderId="10" xfId="159" applyNumberFormat="1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/>
    </xf>
    <xf numFmtId="1" fontId="46" fillId="12" borderId="3" xfId="0" applyNumberFormat="1" applyFont="1" applyFill="1" applyBorder="1" applyAlignment="1">
      <alignment horizontal="center" vertical="center"/>
    </xf>
    <xf numFmtId="9" fontId="28" fillId="0" borderId="4" xfId="243" applyFont="1" applyBorder="1" applyAlignment="1">
      <alignment horizontal="center"/>
    </xf>
    <xf numFmtId="9" fontId="28" fillId="0" borderId="8" xfId="243" applyFont="1" applyBorder="1" applyAlignment="1">
      <alignment horizontal="center"/>
    </xf>
    <xf numFmtId="9" fontId="29" fillId="0" borderId="8" xfId="243" applyFont="1" applyBorder="1" applyAlignment="1">
      <alignment horizontal="center"/>
    </xf>
    <xf numFmtId="9" fontId="28" fillId="0" borderId="6" xfId="243" applyFont="1" applyBorder="1" applyAlignment="1">
      <alignment horizontal="center"/>
    </xf>
    <xf numFmtId="9" fontId="22" fillId="2" borderId="4" xfId="243" applyFont="1" applyFill="1" applyBorder="1" applyAlignment="1">
      <alignment horizontal="center" vertical="center"/>
    </xf>
    <xf numFmtId="0" fontId="32" fillId="21" borderId="2" xfId="0" applyFont="1" applyFill="1" applyBorder="1" applyAlignment="1">
      <alignment horizontal="center" vertical="center"/>
    </xf>
    <xf numFmtId="164" fontId="25" fillId="18" borderId="88" xfId="159" applyFont="1" applyFill="1" applyBorder="1" applyAlignment="1">
      <alignment horizontal="center" vertical="center" wrapText="1"/>
    </xf>
    <xf numFmtId="10" fontId="25" fillId="18" borderId="80" xfId="243" applyNumberFormat="1" applyFont="1" applyFill="1" applyBorder="1" applyAlignment="1">
      <alignment horizontal="center" vertical="center" wrapText="1"/>
    </xf>
    <xf numFmtId="164" fontId="25" fillId="18" borderId="80" xfId="159" applyFont="1" applyFill="1" applyBorder="1" applyAlignment="1">
      <alignment horizontal="center" vertical="center" wrapText="1"/>
    </xf>
    <xf numFmtId="10" fontId="25" fillId="2" borderId="82" xfId="243" applyNumberFormat="1" applyFont="1" applyFill="1" applyBorder="1" applyAlignment="1">
      <alignment horizontal="center" vertical="center" wrapText="1"/>
    </xf>
    <xf numFmtId="0" fontId="33" fillId="23" borderId="20" xfId="0" applyFont="1" applyFill="1" applyBorder="1" applyAlignment="1">
      <alignment horizontal="center" vertical="center" wrapText="1"/>
    </xf>
    <xf numFmtId="0" fontId="33" fillId="23" borderId="48" xfId="0" applyFont="1" applyFill="1" applyBorder="1" applyAlignment="1">
      <alignment horizontal="center" vertical="center" wrapText="1"/>
    </xf>
    <xf numFmtId="0" fontId="47" fillId="23" borderId="52" xfId="0" applyFont="1" applyFill="1" applyBorder="1" applyAlignment="1">
      <alignment horizontal="center" vertical="center"/>
    </xf>
    <xf numFmtId="0" fontId="47" fillId="23" borderId="52" xfId="0" applyFont="1" applyFill="1" applyBorder="1" applyAlignment="1">
      <alignment horizontal="center" vertical="center" wrapText="1"/>
    </xf>
    <xf numFmtId="0" fontId="33" fillId="23" borderId="57" xfId="0" applyFont="1" applyFill="1" applyBorder="1" applyAlignment="1">
      <alignment horizontal="center" vertical="center" wrapText="1"/>
    </xf>
    <xf numFmtId="164" fontId="47" fillId="23" borderId="52" xfId="159" applyFont="1" applyFill="1" applyBorder="1" applyAlignment="1">
      <alignment horizontal="center" vertical="center" wrapText="1"/>
    </xf>
    <xf numFmtId="10" fontId="47" fillId="23" borderId="52" xfId="243" applyNumberFormat="1" applyFont="1" applyFill="1" applyBorder="1" applyAlignment="1">
      <alignment horizontal="center" vertical="center" wrapText="1"/>
    </xf>
    <xf numFmtId="164" fontId="33" fillId="23" borderId="52" xfId="159" applyFont="1" applyFill="1" applyBorder="1" applyAlignment="1">
      <alignment horizontal="center" vertical="center"/>
    </xf>
    <xf numFmtId="10" fontId="33" fillId="23" borderId="52" xfId="243" applyNumberFormat="1" applyFont="1" applyFill="1" applyBorder="1" applyAlignment="1">
      <alignment horizontal="center" vertical="center"/>
    </xf>
    <xf numFmtId="164" fontId="33" fillId="23" borderId="52" xfId="159" applyFont="1" applyFill="1" applyBorder="1" applyAlignment="1">
      <alignment horizontal="center" vertical="center" wrapText="1"/>
    </xf>
    <xf numFmtId="10" fontId="33" fillId="23" borderId="52" xfId="243" applyNumberFormat="1" applyFont="1" applyFill="1" applyBorder="1" applyAlignment="1">
      <alignment horizontal="center" vertical="center" wrapText="1"/>
    </xf>
    <xf numFmtId="164" fontId="47" fillId="23" borderId="61" xfId="159" applyFont="1" applyFill="1" applyBorder="1" applyAlignment="1">
      <alignment horizontal="center" vertical="center" wrapText="1"/>
    </xf>
    <xf numFmtId="10" fontId="47" fillId="23" borderId="61" xfId="243" applyNumberFormat="1" applyFont="1" applyFill="1" applyBorder="1" applyAlignment="1">
      <alignment horizontal="center" vertical="center" wrapText="1"/>
    </xf>
    <xf numFmtId="164" fontId="48" fillId="8" borderId="1" xfId="159" applyFont="1" applyFill="1" applyBorder="1" applyAlignment="1">
      <alignment horizontal="center" vertical="center" wrapText="1"/>
    </xf>
    <xf numFmtId="10" fontId="48" fillId="8" borderId="1" xfId="243" applyNumberFormat="1" applyFont="1" applyFill="1" applyBorder="1" applyAlignment="1">
      <alignment horizontal="center" vertical="center" wrapText="1"/>
    </xf>
    <xf numFmtId="164" fontId="47" fillId="23" borderId="64" xfId="159" applyFont="1" applyFill="1" applyBorder="1" applyAlignment="1">
      <alignment horizontal="center" vertical="center" wrapText="1"/>
    </xf>
    <xf numFmtId="10" fontId="47" fillId="23" borderId="64" xfId="243" applyNumberFormat="1" applyFont="1" applyFill="1" applyBorder="1" applyAlignment="1">
      <alignment horizontal="center" vertical="center" wrapText="1"/>
    </xf>
    <xf numFmtId="164" fontId="47" fillId="23" borderId="66" xfId="159" applyFont="1" applyFill="1" applyBorder="1" applyAlignment="1">
      <alignment horizontal="center" vertical="center" wrapText="1"/>
    </xf>
    <xf numFmtId="10" fontId="47" fillId="23" borderId="66" xfId="243" applyNumberFormat="1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86" xfId="0" applyFont="1" applyFill="1" applyBorder="1" applyAlignment="1">
      <alignment horizontal="center" vertical="center" wrapText="1"/>
    </xf>
    <xf numFmtId="0" fontId="33" fillId="24" borderId="83" xfId="0" applyFont="1" applyFill="1" applyBorder="1" applyAlignment="1">
      <alignment horizontal="center" vertical="center" wrapText="1"/>
    </xf>
    <xf numFmtId="0" fontId="33" fillId="24" borderId="85" xfId="0" applyFont="1" applyFill="1" applyBorder="1" applyAlignment="1">
      <alignment horizontal="center" vertical="center" wrapText="1"/>
    </xf>
    <xf numFmtId="0" fontId="33" fillId="24" borderId="86" xfId="0" applyFont="1" applyFill="1" applyBorder="1" applyAlignment="1">
      <alignment horizontal="center" vertical="center" wrapText="1"/>
    </xf>
    <xf numFmtId="0" fontId="33" fillId="24" borderId="87" xfId="0" applyFont="1" applyFill="1" applyBorder="1" applyAlignment="1">
      <alignment horizontal="center" vertical="center" wrapText="1"/>
    </xf>
    <xf numFmtId="0" fontId="33" fillId="24" borderId="45" xfId="0" applyFont="1" applyFill="1" applyBorder="1" applyAlignment="1">
      <alignment horizontal="center" vertical="center" wrapText="1"/>
    </xf>
    <xf numFmtId="0" fontId="33" fillId="24" borderId="84" xfId="0" applyFont="1" applyFill="1" applyBorder="1" applyAlignment="1">
      <alignment horizontal="center" vertical="center" wrapText="1"/>
    </xf>
    <xf numFmtId="164" fontId="25" fillId="12" borderId="80" xfId="159" applyFont="1" applyFill="1" applyBorder="1" applyAlignment="1">
      <alignment horizontal="center" vertical="center" wrapText="1"/>
    </xf>
    <xf numFmtId="0" fontId="25" fillId="19" borderId="2" xfId="0" applyFont="1" applyFill="1" applyBorder="1" applyAlignment="1">
      <alignment horizontal="center" vertical="center"/>
    </xf>
    <xf numFmtId="0" fontId="25" fillId="19" borderId="13" xfId="0" applyFont="1" applyFill="1" applyBorder="1" applyAlignment="1">
      <alignment horizontal="center" vertical="center"/>
    </xf>
    <xf numFmtId="0" fontId="25" fillId="19" borderId="80" xfId="0" applyFont="1" applyFill="1" applyBorder="1" applyAlignment="1">
      <alignment horizontal="center" vertical="center"/>
    </xf>
    <xf numFmtId="0" fontId="25" fillId="19" borderId="82" xfId="0" applyFont="1" applyFill="1" applyBorder="1" applyAlignment="1">
      <alignment horizontal="center" vertical="center"/>
    </xf>
    <xf numFmtId="0" fontId="47" fillId="9" borderId="11" xfId="0" applyFont="1" applyFill="1" applyBorder="1" applyAlignment="1">
      <alignment horizontal="center" vertical="center"/>
    </xf>
    <xf numFmtId="164" fontId="47" fillId="9" borderId="7" xfId="0" applyNumberFormat="1" applyFont="1" applyFill="1" applyBorder="1" applyAlignment="1">
      <alignment horizontal="center" vertical="center"/>
    </xf>
    <xf numFmtId="10" fontId="47" fillId="9" borderId="7" xfId="243" applyNumberFormat="1" applyFont="1" applyFill="1" applyBorder="1" applyAlignment="1">
      <alignment horizontal="center" vertical="center"/>
    </xf>
    <xf numFmtId="10" fontId="47" fillId="9" borderId="8" xfId="243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/>
    </xf>
    <xf numFmtId="164" fontId="47" fillId="8" borderId="1" xfId="0" applyNumberFormat="1" applyFont="1" applyFill="1" applyBorder="1" applyAlignment="1">
      <alignment horizontal="center" vertical="center"/>
    </xf>
    <xf numFmtId="10" fontId="47" fillId="8" borderId="1" xfId="243" applyNumberFormat="1" applyFont="1" applyFill="1" applyBorder="1" applyAlignment="1">
      <alignment horizontal="center" vertical="center"/>
    </xf>
    <xf numFmtId="10" fontId="47" fillId="8" borderId="45" xfId="243" applyNumberFormat="1" applyFont="1" applyFill="1" applyBorder="1" applyAlignment="1">
      <alignment horizontal="center" vertical="center"/>
    </xf>
    <xf numFmtId="0" fontId="47" fillId="21" borderId="89" xfId="0" applyFont="1" applyFill="1" applyBorder="1" applyAlignment="1">
      <alignment horizontal="center" vertical="center"/>
    </xf>
    <xf numFmtId="164" fontId="47" fillId="21" borderId="90" xfId="0" applyNumberFormat="1" applyFont="1" applyFill="1" applyBorder="1" applyAlignment="1">
      <alignment horizontal="center" vertical="center"/>
    </xf>
    <xf numFmtId="10" fontId="47" fillId="21" borderId="90" xfId="243" applyNumberFormat="1" applyFont="1" applyFill="1" applyBorder="1" applyAlignment="1">
      <alignment horizontal="center" vertical="center"/>
    </xf>
    <xf numFmtId="10" fontId="47" fillId="21" borderId="91" xfId="243" applyNumberFormat="1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21" borderId="18" xfId="0" applyFont="1" applyFill="1" applyBorder="1" applyAlignment="1">
      <alignment horizontal="left" vertical="center" wrapText="1"/>
    </xf>
    <xf numFmtId="0" fontId="47" fillId="0" borderId="0" xfId="0" applyFont="1"/>
    <xf numFmtId="1" fontId="28" fillId="0" borderId="9" xfId="159" applyNumberFormat="1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/>
    </xf>
    <xf numFmtId="9" fontId="28" fillId="0" borderId="9" xfId="243" applyFont="1" applyBorder="1" applyAlignment="1">
      <alignment horizontal="center" vertical="center"/>
    </xf>
    <xf numFmtId="9" fontId="28" fillId="0" borderId="4" xfId="0" applyNumberFormat="1" applyFont="1" applyBorder="1" applyAlignment="1">
      <alignment horizontal="center"/>
    </xf>
    <xf numFmtId="9" fontId="28" fillId="0" borderId="45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1" fontId="29" fillId="0" borderId="3" xfId="159" applyNumberFormat="1" applyFont="1" applyBorder="1" applyAlignment="1">
      <alignment horizontal="center"/>
    </xf>
    <xf numFmtId="1" fontId="29" fillId="0" borderId="11" xfId="159" applyNumberFormat="1" applyFont="1" applyBorder="1" applyAlignment="1">
      <alignment horizontal="center" vertical="center"/>
    </xf>
    <xf numFmtId="10" fontId="29" fillId="0" borderId="11" xfId="159" applyNumberFormat="1" applyFont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/>
    </xf>
    <xf numFmtId="1" fontId="29" fillId="0" borderId="7" xfId="159" applyNumberFormat="1" applyFont="1" applyBorder="1" applyAlignment="1">
      <alignment horizontal="center"/>
    </xf>
    <xf numFmtId="1" fontId="29" fillId="0" borderId="5" xfId="0" applyNumberFormat="1" applyFont="1" applyBorder="1" applyAlignment="1">
      <alignment horizontal="center"/>
    </xf>
    <xf numFmtId="1" fontId="29" fillId="0" borderId="5" xfId="159" applyNumberFormat="1" applyFont="1" applyBorder="1" applyAlignment="1">
      <alignment horizontal="center"/>
    </xf>
    <xf numFmtId="10" fontId="28" fillId="0" borderId="9" xfId="159" applyNumberFormat="1" applyFont="1" applyBorder="1" applyAlignment="1">
      <alignment horizontal="center" vertical="center"/>
    </xf>
    <xf numFmtId="10" fontId="28" fillId="0" borderId="5" xfId="159" applyNumberFormat="1" applyFont="1" applyBorder="1" applyAlignment="1">
      <alignment horizontal="center" vertical="center"/>
    </xf>
    <xf numFmtId="1" fontId="28" fillId="0" borderId="9" xfId="0" applyNumberFormat="1" applyFont="1" applyBorder="1" applyAlignment="1">
      <alignment horizontal="center"/>
    </xf>
    <xf numFmtId="1" fontId="28" fillId="0" borderId="3" xfId="159" applyNumberFormat="1" applyFont="1" applyBorder="1" applyAlignment="1">
      <alignment horizontal="center"/>
    </xf>
    <xf numFmtId="1" fontId="28" fillId="0" borderId="11" xfId="0" applyNumberFormat="1" applyFont="1" applyBorder="1" applyAlignment="1">
      <alignment horizontal="center"/>
    </xf>
    <xf numFmtId="1" fontId="28" fillId="0" borderId="7" xfId="159" applyNumberFormat="1" applyFont="1" applyBorder="1" applyAlignment="1">
      <alignment horizontal="center"/>
    </xf>
    <xf numFmtId="1" fontId="28" fillId="0" borderId="5" xfId="159" applyNumberFormat="1" applyFont="1" applyBorder="1" applyAlignment="1">
      <alignment horizontal="center"/>
    </xf>
    <xf numFmtId="9" fontId="29" fillId="0" borderId="11" xfId="243" applyFont="1" applyBorder="1" applyAlignment="1">
      <alignment horizontal="center" vertical="center"/>
    </xf>
    <xf numFmtId="0" fontId="50" fillId="0" borderId="0" xfId="0" applyFont="1"/>
    <xf numFmtId="0" fontId="51" fillId="0" borderId="0" xfId="0" applyFont="1"/>
    <xf numFmtId="0" fontId="26" fillId="0" borderId="0" xfId="0" applyFont="1"/>
    <xf numFmtId="0" fontId="52" fillId="0" borderId="0" xfId="0" applyFont="1"/>
    <xf numFmtId="164" fontId="43" fillId="2" borderId="80" xfId="0" applyNumberFormat="1" applyFont="1" applyFill="1" applyBorder="1" applyAlignment="1">
      <alignment horizontal="center" vertical="center"/>
    </xf>
    <xf numFmtId="10" fontId="43" fillId="2" borderId="80" xfId="243" applyNumberFormat="1" applyFont="1" applyFill="1" applyBorder="1" applyAlignment="1">
      <alignment horizontal="center" vertical="center"/>
    </xf>
    <xf numFmtId="164" fontId="53" fillId="2" borderId="80" xfId="0" applyNumberFormat="1" applyFont="1" applyFill="1" applyBorder="1" applyAlignment="1">
      <alignment horizontal="center" vertical="center"/>
    </xf>
    <xf numFmtId="10" fontId="53" fillId="2" borderId="82" xfId="243" applyNumberFormat="1" applyFont="1" applyFill="1" applyBorder="1" applyAlignment="1">
      <alignment horizontal="center" vertical="center"/>
    </xf>
    <xf numFmtId="0" fontId="25" fillId="0" borderId="0" xfId="0" applyFont="1"/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center" wrapText="1"/>
    </xf>
    <xf numFmtId="0" fontId="22" fillId="13" borderId="28" xfId="0" applyFont="1" applyFill="1" applyBorder="1" applyAlignment="1">
      <alignment horizontal="center" vertical="center" wrapText="1"/>
    </xf>
    <xf numFmtId="2" fontId="27" fillId="7" borderId="25" xfId="0" applyNumberFormat="1" applyFont="1" applyFill="1" applyBorder="1" applyAlignment="1">
      <alignment horizontal="center" vertical="center"/>
    </xf>
    <xf numFmtId="2" fontId="27" fillId="7" borderId="2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20" borderId="27" xfId="0" applyFont="1" applyFill="1" applyBorder="1" applyAlignment="1">
      <alignment horizontal="center" wrapText="1"/>
    </xf>
    <xf numFmtId="0" fontId="22" fillId="20" borderId="28" xfId="0" applyFont="1" applyFill="1" applyBorder="1" applyAlignment="1">
      <alignment horizontal="center" wrapText="1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28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32" xfId="0" applyFont="1" applyFill="1" applyBorder="1" applyAlignment="1">
      <alignment horizontal="center" vertical="center" wrapText="1"/>
    </xf>
    <xf numFmtId="0" fontId="22" fillId="12" borderId="22" xfId="0" applyFont="1" applyFill="1" applyBorder="1" applyAlignment="1">
      <alignment horizontal="center" vertical="center" wrapText="1"/>
    </xf>
    <xf numFmtId="0" fontId="22" fillId="12" borderId="32" xfId="0" applyFont="1" applyFill="1" applyBorder="1" applyAlignment="1">
      <alignment horizontal="center" vertical="center" wrapText="1"/>
    </xf>
    <xf numFmtId="165" fontId="27" fillId="21" borderId="25" xfId="159" applyNumberFormat="1" applyFont="1" applyFill="1" applyBorder="1" applyAlignment="1">
      <alignment horizontal="center" vertical="center"/>
    </xf>
    <xf numFmtId="165" fontId="27" fillId="21" borderId="10" xfId="159" applyNumberFormat="1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22" fillId="19" borderId="20" xfId="0" applyFont="1" applyFill="1" applyBorder="1" applyAlignment="1">
      <alignment horizontal="center" vertical="center" wrapText="1"/>
    </xf>
    <xf numFmtId="0" fontId="22" fillId="1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21" borderId="29" xfId="0" applyFont="1" applyFill="1" applyBorder="1" applyAlignment="1">
      <alignment horizontal="center" vertical="center" wrapText="1"/>
    </xf>
    <xf numFmtId="0" fontId="22" fillId="21" borderId="28" xfId="0" applyFont="1" applyFill="1" applyBorder="1" applyAlignment="1">
      <alignment horizontal="center" vertical="center" wrapText="1"/>
    </xf>
    <xf numFmtId="0" fontId="22" fillId="21" borderId="36" xfId="0" applyFont="1" applyFill="1" applyBorder="1" applyAlignment="1">
      <alignment horizontal="center" vertical="center" wrapText="1"/>
    </xf>
    <xf numFmtId="0" fontId="22" fillId="21" borderId="11" xfId="0" applyFont="1" applyFill="1" applyBorder="1" applyAlignment="1">
      <alignment horizontal="center" vertical="center" wrapText="1"/>
    </xf>
    <xf numFmtId="2" fontId="45" fillId="7" borderId="25" xfId="0" applyNumberFormat="1" applyFont="1" applyFill="1" applyBorder="1" applyAlignment="1">
      <alignment horizontal="center" vertical="center"/>
    </xf>
    <xf numFmtId="10" fontId="31" fillId="19" borderId="37" xfId="243" applyNumberFormat="1" applyFont="1" applyFill="1" applyBorder="1" applyAlignment="1">
      <alignment horizontal="center" vertical="center"/>
    </xf>
    <xf numFmtId="10" fontId="31" fillId="19" borderId="39" xfId="243" applyNumberFormat="1" applyFont="1" applyFill="1" applyBorder="1" applyAlignment="1">
      <alignment horizontal="center" vertical="center"/>
    </xf>
    <xf numFmtId="0" fontId="31" fillId="19" borderId="38" xfId="0" applyFont="1" applyFill="1" applyBorder="1" applyAlignment="1">
      <alignment horizontal="center" vertical="center"/>
    </xf>
    <xf numFmtId="0" fontId="31" fillId="19" borderId="39" xfId="0" applyFont="1" applyFill="1" applyBorder="1" applyAlignment="1">
      <alignment horizontal="center" vertical="center"/>
    </xf>
    <xf numFmtId="0" fontId="43" fillId="17" borderId="71" xfId="0" applyFont="1" applyFill="1" applyBorder="1" applyAlignment="1">
      <alignment horizontal="center" vertical="center"/>
    </xf>
    <xf numFmtId="0" fontId="43" fillId="17" borderId="70" xfId="0" applyFont="1" applyFill="1" applyBorder="1" applyAlignment="1">
      <alignment horizontal="center" vertical="center"/>
    </xf>
    <xf numFmtId="10" fontId="44" fillId="8" borderId="72" xfId="243" applyNumberFormat="1" applyFont="1" applyFill="1" applyBorder="1" applyAlignment="1">
      <alignment horizontal="center" vertical="center"/>
    </xf>
    <xf numFmtId="10" fontId="44" fillId="8" borderId="44" xfId="243" applyNumberFormat="1" applyFont="1" applyFill="1" applyBorder="1" applyAlignment="1">
      <alignment horizontal="center" vertical="center"/>
    </xf>
    <xf numFmtId="0" fontId="44" fillId="8" borderId="0" xfId="0" applyFont="1" applyFill="1" applyAlignment="1">
      <alignment horizontal="center" vertical="center"/>
    </xf>
    <xf numFmtId="0" fontId="44" fillId="8" borderId="44" xfId="0" applyFont="1" applyFill="1" applyBorder="1" applyAlignment="1">
      <alignment horizontal="center" vertical="center"/>
    </xf>
    <xf numFmtId="10" fontId="44" fillId="21" borderId="72" xfId="243" applyNumberFormat="1" applyFont="1" applyFill="1" applyBorder="1" applyAlignment="1">
      <alignment horizontal="center" vertical="center"/>
    </xf>
    <xf numFmtId="10" fontId="44" fillId="21" borderId="44" xfId="243" applyNumberFormat="1" applyFont="1" applyFill="1" applyBorder="1" applyAlignment="1">
      <alignment horizontal="center" vertical="center"/>
    </xf>
    <xf numFmtId="0" fontId="44" fillId="21" borderId="0" xfId="0" applyFont="1" applyFill="1" applyAlignment="1">
      <alignment horizontal="center" vertical="center"/>
    </xf>
    <xf numFmtId="0" fontId="44" fillId="21" borderId="44" xfId="0" applyFont="1" applyFill="1" applyBorder="1" applyAlignment="1">
      <alignment horizontal="center" vertical="center"/>
    </xf>
    <xf numFmtId="10" fontId="44" fillId="9" borderId="72" xfId="243" applyNumberFormat="1" applyFont="1" applyFill="1" applyBorder="1" applyAlignment="1">
      <alignment horizontal="center" vertical="center"/>
    </xf>
    <xf numFmtId="10" fontId="44" fillId="9" borderId="44" xfId="243" applyNumberFormat="1" applyFont="1" applyFill="1" applyBorder="1" applyAlignment="1">
      <alignment horizontal="center" vertical="center"/>
    </xf>
    <xf numFmtId="0" fontId="44" fillId="9" borderId="0" xfId="0" applyFont="1" applyFill="1" applyAlignment="1">
      <alignment horizontal="center" vertical="center"/>
    </xf>
    <xf numFmtId="0" fontId="44" fillId="9" borderId="44" xfId="0" applyFont="1" applyFill="1" applyBorder="1" applyAlignment="1">
      <alignment horizontal="center" vertical="center"/>
    </xf>
    <xf numFmtId="0" fontId="31" fillId="25" borderId="37" xfId="0" applyFont="1" applyFill="1" applyBorder="1" applyAlignment="1">
      <alignment horizontal="center" vertical="center"/>
    </xf>
    <xf numFmtId="0" fontId="31" fillId="25" borderId="38" xfId="0" applyFont="1" applyFill="1" applyBorder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43" fillId="17" borderId="69" xfId="0" applyFont="1" applyFill="1" applyBorder="1" applyAlignment="1">
      <alignment horizontal="center" vertical="center"/>
    </xf>
    <xf numFmtId="0" fontId="31" fillId="19" borderId="0" xfId="0" applyFont="1" applyFill="1" applyAlignment="1">
      <alignment horizontal="center" vertical="center"/>
    </xf>
    <xf numFmtId="0" fontId="32" fillId="22" borderId="37" xfId="0" applyFont="1" applyFill="1" applyBorder="1" applyAlignment="1">
      <alignment horizontal="center" vertical="center"/>
    </xf>
    <xf numFmtId="0" fontId="32" fillId="22" borderId="38" xfId="0" applyFont="1" applyFill="1" applyBorder="1" applyAlignment="1">
      <alignment horizontal="center" vertical="center"/>
    </xf>
    <xf numFmtId="0" fontId="32" fillId="22" borderId="19" xfId="0" applyFont="1" applyFill="1" applyBorder="1" applyAlignment="1">
      <alignment horizontal="center" vertical="center"/>
    </xf>
    <xf numFmtId="0" fontId="32" fillId="22" borderId="13" xfId="0" applyFont="1" applyFill="1" applyBorder="1" applyAlignment="1">
      <alignment horizontal="center" vertical="center"/>
    </xf>
    <xf numFmtId="0" fontId="33" fillId="22" borderId="38" xfId="0" applyFont="1" applyFill="1" applyBorder="1" applyAlignment="1">
      <alignment horizontal="center" vertical="center"/>
    </xf>
    <xf numFmtId="0" fontId="33" fillId="22" borderId="39" xfId="0" applyFont="1" applyFill="1" applyBorder="1" applyAlignment="1">
      <alignment horizontal="center" vertical="center"/>
    </xf>
    <xf numFmtId="0" fontId="32" fillId="17" borderId="30" xfId="0" applyFont="1" applyFill="1" applyBorder="1" applyAlignment="1">
      <alignment horizontal="center" vertical="center" wrapText="1"/>
    </xf>
    <xf numFmtId="0" fontId="32" fillId="17" borderId="31" xfId="0" applyFont="1" applyFill="1" applyBorder="1" applyAlignment="1">
      <alignment horizontal="center" vertical="center" wrapText="1"/>
    </xf>
    <xf numFmtId="0" fontId="32" fillId="17" borderId="73" xfId="0" applyFont="1" applyFill="1" applyBorder="1" applyAlignment="1">
      <alignment horizontal="center" vertical="center" wrapText="1"/>
    </xf>
    <xf numFmtId="0" fontId="32" fillId="17" borderId="76" xfId="0" applyFont="1" applyFill="1" applyBorder="1" applyAlignment="1">
      <alignment horizontal="center" vertical="center" wrapText="1"/>
    </xf>
    <xf numFmtId="0" fontId="32" fillId="17" borderId="74" xfId="0" applyFont="1" applyFill="1" applyBorder="1" applyAlignment="1">
      <alignment horizontal="center" vertical="center" wrapText="1"/>
    </xf>
    <xf numFmtId="0" fontId="32" fillId="17" borderId="71" xfId="0" applyFont="1" applyFill="1" applyBorder="1" applyAlignment="1">
      <alignment horizontal="center" vertical="center" wrapText="1"/>
    </xf>
    <xf numFmtId="0" fontId="32" fillId="17" borderId="70" xfId="0" applyFont="1" applyFill="1" applyBorder="1" applyAlignment="1">
      <alignment horizontal="center" vertical="center" wrapText="1"/>
    </xf>
    <xf numFmtId="0" fontId="32" fillId="17" borderId="28" xfId="0" applyFont="1" applyFill="1" applyBorder="1" applyAlignment="1">
      <alignment horizontal="center" vertical="center" wrapText="1"/>
    </xf>
    <xf numFmtId="0" fontId="32" fillId="17" borderId="77" xfId="0" applyFont="1" applyFill="1" applyBorder="1" applyAlignment="1">
      <alignment horizontal="center" vertical="center" wrapText="1"/>
    </xf>
    <xf numFmtId="0" fontId="32" fillId="17" borderId="22" xfId="0" applyFont="1" applyFill="1" applyBorder="1" applyAlignment="1">
      <alignment horizontal="center" vertical="center" wrapText="1"/>
    </xf>
    <xf numFmtId="0" fontId="32" fillId="17" borderId="32" xfId="0" applyFont="1" applyFill="1" applyBorder="1" applyAlignment="1">
      <alignment horizontal="center" vertical="center" wrapText="1"/>
    </xf>
    <xf numFmtId="0" fontId="32" fillId="17" borderId="29" xfId="0" applyFont="1" applyFill="1" applyBorder="1" applyAlignment="1">
      <alignment horizontal="center" vertical="center" wrapText="1"/>
    </xf>
    <xf numFmtId="0" fontId="32" fillId="17" borderId="78" xfId="0" applyFont="1" applyFill="1" applyBorder="1" applyAlignment="1">
      <alignment horizontal="center" vertical="center" wrapText="1"/>
    </xf>
    <xf numFmtId="0" fontId="32" fillId="19" borderId="30" xfId="0" applyFont="1" applyFill="1" applyBorder="1" applyAlignment="1">
      <alignment horizontal="center" vertical="center" wrapText="1"/>
    </xf>
    <xf numFmtId="0" fontId="32" fillId="19" borderId="31" xfId="0" applyFont="1" applyFill="1" applyBorder="1" applyAlignment="1">
      <alignment horizontal="center" vertical="center" wrapText="1"/>
    </xf>
    <xf numFmtId="0" fontId="32" fillId="23" borderId="75" xfId="0" applyFont="1" applyFill="1" applyBorder="1" applyAlignment="1">
      <alignment horizontal="center" vertical="center" wrapText="1"/>
    </xf>
    <xf numFmtId="0" fontId="32" fillId="23" borderId="79" xfId="0" applyFont="1" applyFill="1" applyBorder="1" applyAlignment="1">
      <alignment horizontal="center" vertical="center" wrapText="1"/>
    </xf>
    <xf numFmtId="0" fontId="31" fillId="19" borderId="81" xfId="0" applyFont="1" applyFill="1" applyBorder="1" applyAlignment="1">
      <alignment horizontal="center" vertical="center"/>
    </xf>
    <xf numFmtId="0" fontId="32" fillId="21" borderId="37" xfId="0" applyFont="1" applyFill="1" applyBorder="1" applyAlignment="1">
      <alignment horizontal="center" vertical="center"/>
    </xf>
    <xf numFmtId="0" fontId="32" fillId="21" borderId="38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3" fillId="2" borderId="37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32" fillId="17" borderId="9" xfId="0" applyFont="1" applyFill="1" applyBorder="1" applyAlignment="1">
      <alignment horizontal="center" vertical="center" wrapText="1"/>
    </xf>
    <xf numFmtId="0" fontId="49" fillId="18" borderId="37" xfId="0" applyFont="1" applyFill="1" applyBorder="1" applyAlignment="1">
      <alignment horizontal="center" vertical="center" wrapText="1"/>
    </xf>
    <xf numFmtId="0" fontId="49" fillId="18" borderId="38" xfId="0" applyFont="1" applyFill="1" applyBorder="1" applyAlignment="1">
      <alignment horizontal="center" vertical="center" wrapText="1"/>
    </xf>
    <xf numFmtId="0" fontId="49" fillId="18" borderId="39" xfId="0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center" vertical="center" wrapText="1"/>
    </xf>
    <xf numFmtId="0" fontId="32" fillId="12" borderId="32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4" borderId="33" xfId="0" applyFont="1" applyFill="1" applyBorder="1" applyAlignment="1">
      <alignment horizontal="center" vertical="center" wrapText="1"/>
    </xf>
    <xf numFmtId="0" fontId="32" fillId="24" borderId="34" xfId="0" applyFont="1" applyFill="1" applyBorder="1" applyAlignment="1">
      <alignment horizontal="center" vertical="center" wrapText="1"/>
    </xf>
  </cellXfs>
  <cellStyles count="244">
    <cellStyle name="Comma" xfId="159" builtinId="3"/>
    <cellStyle name="Comma 10 2 5" xfId="97" xr:uid="{00000000-0005-0000-0000-000000000000}"/>
    <cellStyle name="Comma 10 2 5 2" xfId="165" xr:uid="{00000000-0005-0000-0000-000000000000}"/>
    <cellStyle name="Comma 10 2 5 3" xfId="210" xr:uid="{00000000-0005-0000-0000-000000000000}"/>
    <cellStyle name="Comma 102 3 3 2" xfId="134" xr:uid="{00000000-0005-0000-0000-000001000000}"/>
    <cellStyle name="Comma 102 3 3 2 2" xfId="189" xr:uid="{00000000-0005-0000-0000-000001000000}"/>
    <cellStyle name="Comma 106 2" xfId="105" xr:uid="{00000000-0005-0000-0000-000002000000}"/>
    <cellStyle name="Comma 106 2 2" xfId="173" xr:uid="{00000000-0005-0000-0000-000002000000}"/>
    <cellStyle name="Comma 106 2 3" xfId="214" xr:uid="{00000000-0005-0000-0000-000002000000}"/>
    <cellStyle name="Comma 107" xfId="148" xr:uid="{00000000-0005-0000-0000-000003000000}"/>
    <cellStyle name="Comma 107 2" xfId="199" xr:uid="{00000000-0005-0000-0000-000003000000}"/>
    <cellStyle name="Comma 107 3" xfId="235" xr:uid="{00000000-0005-0000-0000-000003000000}"/>
    <cellStyle name="Comma 108" xfId="149" xr:uid="{00000000-0005-0000-0000-000004000000}"/>
    <cellStyle name="Comma 108 2" xfId="200" xr:uid="{00000000-0005-0000-0000-000004000000}"/>
    <cellStyle name="Comma 108 3" xfId="236" xr:uid="{00000000-0005-0000-0000-000004000000}"/>
    <cellStyle name="Comma 110" xfId="143" xr:uid="{00000000-0005-0000-0000-000005000000}"/>
    <cellStyle name="Comma 110 2" xfId="197" xr:uid="{00000000-0005-0000-0000-000005000000}"/>
    <cellStyle name="Comma 110 3" xfId="233" xr:uid="{00000000-0005-0000-0000-000005000000}"/>
    <cellStyle name="Comma 111" xfId="145" xr:uid="{00000000-0005-0000-0000-000006000000}"/>
    <cellStyle name="Comma 111 2" xfId="198" xr:uid="{00000000-0005-0000-0000-000006000000}"/>
    <cellStyle name="Comma 111 3" xfId="234" xr:uid="{00000000-0005-0000-0000-000006000000}"/>
    <cellStyle name="Comma 112" xfId="98" xr:uid="{00000000-0005-0000-0000-000007000000}"/>
    <cellStyle name="Comma 112 2" xfId="166" xr:uid="{00000000-0005-0000-0000-000007000000}"/>
    <cellStyle name="Comma 112 3" xfId="211" xr:uid="{00000000-0005-0000-0000-000007000000}"/>
    <cellStyle name="Comma 113" xfId="121" xr:uid="{00000000-0005-0000-0000-000008000000}"/>
    <cellStyle name="Comma 113 2" xfId="182" xr:uid="{00000000-0005-0000-0000-000008000000}"/>
    <cellStyle name="Comma 113 3" xfId="222" xr:uid="{00000000-0005-0000-0000-000008000000}"/>
    <cellStyle name="Comma 116 4 2" xfId="125" xr:uid="{00000000-0005-0000-0000-000009000000}"/>
    <cellStyle name="Comma 116 4 2 2" xfId="185" xr:uid="{00000000-0005-0000-0000-000009000000}"/>
    <cellStyle name="Comma 119" xfId="138" xr:uid="{00000000-0005-0000-0000-00000A000000}"/>
    <cellStyle name="Comma 119 2" xfId="193" xr:uid="{00000000-0005-0000-0000-00000A000000}"/>
    <cellStyle name="Comma 119 3" xfId="229" xr:uid="{00000000-0005-0000-0000-00000A000000}"/>
    <cellStyle name="Comma 12" xfId="101" xr:uid="{00000000-0005-0000-0000-00000B000000}"/>
    <cellStyle name="Comma 12 2" xfId="141" xr:uid="{00000000-0005-0000-0000-00000C000000}"/>
    <cellStyle name="Comma 12 2 2" xfId="195" xr:uid="{00000000-0005-0000-0000-00000C000000}"/>
    <cellStyle name="Comma 12 2 2 3" xfId="129" xr:uid="{00000000-0005-0000-0000-00000D000000}"/>
    <cellStyle name="Comma 12 2 2 3 2" xfId="187" xr:uid="{00000000-0005-0000-0000-00000D000000}"/>
    <cellStyle name="Comma 12 2 2 3 3" xfId="225" xr:uid="{00000000-0005-0000-0000-00000D000000}"/>
    <cellStyle name="Comma 12 2 3" xfId="231" xr:uid="{00000000-0005-0000-0000-00000C000000}"/>
    <cellStyle name="Comma 12 3" xfId="169" xr:uid="{00000000-0005-0000-0000-00000B000000}"/>
    <cellStyle name="Comma 12 4" xfId="127" xr:uid="{00000000-0005-0000-0000-00000E000000}"/>
    <cellStyle name="Comma 12 4 2" xfId="186" xr:uid="{00000000-0005-0000-0000-00000E000000}"/>
    <cellStyle name="Comma 12 4 3" xfId="224" xr:uid="{00000000-0005-0000-0000-00000E000000}"/>
    <cellStyle name="Comma 12 5" xfId="212" xr:uid="{00000000-0005-0000-0000-00000B000000}"/>
    <cellStyle name="Comma 15 2 2" xfId="130" xr:uid="{00000000-0005-0000-0000-00000F000000}"/>
    <cellStyle name="Comma 15 2 2 2" xfId="188" xr:uid="{00000000-0005-0000-0000-00000F000000}"/>
    <cellStyle name="Comma 15 2 2 3" xfId="226" xr:uid="{00000000-0005-0000-0000-00000F000000}"/>
    <cellStyle name="Comma 18" xfId="119" xr:uid="{00000000-0005-0000-0000-000010000000}"/>
    <cellStyle name="Comma 18 2" xfId="181" xr:uid="{00000000-0005-0000-0000-000010000000}"/>
    <cellStyle name="Comma 18 3" xfId="221" xr:uid="{00000000-0005-0000-0000-000010000000}"/>
    <cellStyle name="Comma 18 9" xfId="123" xr:uid="{00000000-0005-0000-0000-000011000000}"/>
    <cellStyle name="Comma 18 9 2" xfId="183" xr:uid="{00000000-0005-0000-0000-000011000000}"/>
    <cellStyle name="Comma 18 9 3" xfId="223" xr:uid="{00000000-0005-0000-0000-000011000000}"/>
    <cellStyle name="Comma 2" xfId="5" xr:uid="{00000000-0005-0000-0000-000012000000}"/>
    <cellStyle name="Comma 2 13" xfId="113" xr:uid="{00000000-0005-0000-0000-000013000000}"/>
    <cellStyle name="Comma 2 13 2" xfId="178" xr:uid="{00000000-0005-0000-0000-000013000000}"/>
    <cellStyle name="Comma 2 13 3" xfId="219" xr:uid="{00000000-0005-0000-0000-000013000000}"/>
    <cellStyle name="Comma 2 2" xfId="154" xr:uid="{00000000-0005-0000-0000-000014000000}"/>
    <cellStyle name="Comma 2 2 2" xfId="117" xr:uid="{00000000-0005-0000-0000-000015000000}"/>
    <cellStyle name="Comma 2 2 2 2" xfId="180" xr:uid="{00000000-0005-0000-0000-000015000000}"/>
    <cellStyle name="Comma 2 2 2 3" xfId="107" xr:uid="{00000000-0005-0000-0000-000016000000}"/>
    <cellStyle name="Comma 2 2 2 3 2" xfId="175" xr:uid="{00000000-0005-0000-0000-000016000000}"/>
    <cellStyle name="Comma 2 2 2 3 3" xfId="216" xr:uid="{00000000-0005-0000-0000-000016000000}"/>
    <cellStyle name="Comma 2 2 2 4" xfId="220" xr:uid="{00000000-0005-0000-0000-000015000000}"/>
    <cellStyle name="Comma 2 2 3" xfId="204" xr:uid="{00000000-0005-0000-0000-000014000000}"/>
    <cellStyle name="Comma 2 2 4" xfId="240" xr:uid="{00000000-0005-0000-0000-000014000000}"/>
    <cellStyle name="Comma 2 2 8 2" xfId="124" xr:uid="{00000000-0005-0000-0000-000017000000}"/>
    <cellStyle name="Comma 2 2 8 2 2" xfId="184" xr:uid="{00000000-0005-0000-0000-000017000000}"/>
    <cellStyle name="Comma 2 3" xfId="161" xr:uid="{00000000-0005-0000-0000-000012000000}"/>
    <cellStyle name="Comma 2 3 2" xfId="109" xr:uid="{00000000-0005-0000-0000-000018000000}"/>
    <cellStyle name="Comma 2 3 2 2" xfId="176" xr:uid="{00000000-0005-0000-0000-000018000000}"/>
    <cellStyle name="Comma 2 3 2 3" xfId="217" xr:uid="{00000000-0005-0000-0000-000018000000}"/>
    <cellStyle name="Comma 2 4" xfId="208" xr:uid="{00000000-0005-0000-0000-000012000000}"/>
    <cellStyle name="Comma 37 2" xfId="93" xr:uid="{00000000-0005-0000-0000-000019000000}"/>
    <cellStyle name="Comma 37 2 2" xfId="162" xr:uid="{00000000-0005-0000-0000-000019000000}"/>
    <cellStyle name="Comma 37 2 3" xfId="209" xr:uid="{00000000-0005-0000-0000-000019000000}"/>
    <cellStyle name="Comma 37 2 4" xfId="139" xr:uid="{00000000-0005-0000-0000-00001A000000}"/>
    <cellStyle name="Comma 37 2 4 2" xfId="194" xr:uid="{00000000-0005-0000-0000-00001A000000}"/>
    <cellStyle name="Comma 37 2 4 3" xfId="230" xr:uid="{00000000-0005-0000-0000-00001A000000}"/>
    <cellStyle name="Comma 6 3 2" xfId="137" xr:uid="{00000000-0005-0000-0000-00001B000000}"/>
    <cellStyle name="Comma 6 3 2 2" xfId="192" xr:uid="{00000000-0005-0000-0000-00001B000000}"/>
    <cellStyle name="Comma 6 3 2 3" xfId="228" xr:uid="{00000000-0005-0000-0000-00001B000000}"/>
    <cellStyle name="Comma 7 2" xfId="136" xr:uid="{00000000-0005-0000-0000-00001C000000}"/>
    <cellStyle name="Comma 7 2 2" xfId="191" xr:uid="{00000000-0005-0000-0000-00001C000000}"/>
    <cellStyle name="Comma 7 2 3" xfId="227" xr:uid="{00000000-0005-0000-0000-00001C000000}"/>
    <cellStyle name="Comma 9 2 2" xfId="106" xr:uid="{00000000-0005-0000-0000-00001D000000}"/>
    <cellStyle name="Comma 9 2 2 2" xfId="174" xr:uid="{00000000-0005-0000-0000-00001D000000}"/>
    <cellStyle name="Comma 9 2 2 3" xfId="215" xr:uid="{00000000-0005-0000-0000-00001D000000}"/>
    <cellStyle name="Excel Built-in Explanatory Text" xfId="158" xr:uid="{4A616D12-88A1-4127-8AA1-9C319AD96D56}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6" builtinId="9" hidden="1"/>
    <cellStyle name="Followed Hyperlink" xfId="57" builtinId="9" hidden="1"/>
    <cellStyle name="Followed Hyperlink" xfId="59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1" builtinId="9" hidden="1"/>
    <cellStyle name="Followed Hyperlink" xfId="69" builtinId="9" hidden="1"/>
    <cellStyle name="Followed Hyperlink" xfId="61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43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19" builtinId="9" hidden="1"/>
    <cellStyle name="Followed Hyperlink" xfId="11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3" builtinId="9" hidden="1"/>
    <cellStyle name="Followed Hyperlink" xfId="6" builtinId="9" hidden="1"/>
    <cellStyle name="Followed Hyperlink" xfId="2" builtinId="9" hidden="1"/>
    <cellStyle name="Followed Hyperlink" xfId="1" builtinId="9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62" builtinId="8" hidden="1"/>
    <cellStyle name="Hyperlink" xfId="64" builtinId="8" hidden="1"/>
    <cellStyle name="Hyperlink" xfId="60" builtinId="8" hidden="1"/>
    <cellStyle name="Hyperlink" xfId="58" builtinId="8" hidden="1"/>
    <cellStyle name="Hyperlink 2 2" xfId="131" xr:uid="{00000000-0005-0000-0000-000077000000}"/>
    <cellStyle name="Normal" xfId="0" builtinId="0"/>
    <cellStyle name="Normal 10 2" xfId="92" xr:uid="{00000000-0005-0000-0000-000078000000}"/>
    <cellStyle name="Normal 10 2 2" xfId="108" xr:uid="{00000000-0005-0000-0000-000079000000}"/>
    <cellStyle name="Normal 10 3 2 2" xfId="99" xr:uid="{00000000-0005-0000-0000-00007A000000}"/>
    <cellStyle name="Normal 10 3 2 2 2" xfId="167" xr:uid="{00000000-0005-0000-0000-00007A000000}"/>
    <cellStyle name="Normal 10 3 2 2 2 2 2" xfId="103" xr:uid="{00000000-0005-0000-0000-00007B000000}"/>
    <cellStyle name="Normal 10 3 2 2 2 2 2 2" xfId="171" xr:uid="{00000000-0005-0000-0000-00007B000000}"/>
    <cellStyle name="Normal 10 3 2 2 3" xfId="100" xr:uid="{00000000-0005-0000-0000-00007C000000}"/>
    <cellStyle name="Normal 10 3 2 2 3 2" xfId="168" xr:uid="{00000000-0005-0000-0000-00007C000000}"/>
    <cellStyle name="Normal 10 6" xfId="95" xr:uid="{00000000-0005-0000-0000-00007D000000}"/>
    <cellStyle name="Normal 10 6 2" xfId="163" xr:uid="{00000000-0005-0000-0000-00007D000000}"/>
    <cellStyle name="Normal 11 2" xfId="132" xr:uid="{00000000-0005-0000-0000-00007E000000}"/>
    <cellStyle name="Normal 12 2 2 2 2" xfId="135" xr:uid="{00000000-0005-0000-0000-00007F000000}"/>
    <cellStyle name="Normal 12 2 2 2 2 2" xfId="190" xr:uid="{00000000-0005-0000-0000-00007F000000}"/>
    <cellStyle name="Normal 19" xfId="115" xr:uid="{00000000-0005-0000-0000-000080000000}"/>
    <cellStyle name="Normal 2" xfId="152" xr:uid="{00000000-0005-0000-0000-000081000000}"/>
    <cellStyle name="Normal 2 2" xfId="122" xr:uid="{00000000-0005-0000-0000-000082000000}"/>
    <cellStyle name="Normal 2 2 3" xfId="114" xr:uid="{00000000-0005-0000-0000-000083000000}"/>
    <cellStyle name="Normal 2 2 5" xfId="128" xr:uid="{00000000-0005-0000-0000-000084000000}"/>
    <cellStyle name="Normal 2 5 2" xfId="133" xr:uid="{00000000-0005-0000-0000-000085000000}"/>
    <cellStyle name="Normal 3 2" xfId="94" xr:uid="{00000000-0005-0000-0000-000086000000}"/>
    <cellStyle name="Normal 3 2 2" xfId="140" xr:uid="{00000000-0005-0000-0000-000087000000}"/>
    <cellStyle name="Normal 3 2 3" xfId="126" xr:uid="{00000000-0005-0000-0000-000088000000}"/>
    <cellStyle name="Normal 85" xfId="111" xr:uid="{00000000-0005-0000-0000-000089000000}"/>
    <cellStyle name="Normal 86" xfId="144" xr:uid="{00000000-0005-0000-0000-00008A000000}"/>
    <cellStyle name="Normal 87" xfId="146" xr:uid="{00000000-0005-0000-0000-00008B000000}"/>
    <cellStyle name="Normal 88" xfId="96" xr:uid="{00000000-0005-0000-0000-00008C000000}"/>
    <cellStyle name="Normal 88 2" xfId="164" xr:uid="{00000000-0005-0000-0000-00008C000000}"/>
    <cellStyle name="Normal 89" xfId="120" xr:uid="{00000000-0005-0000-0000-00008D000000}"/>
    <cellStyle name="Normal 92 2" xfId="116" xr:uid="{00000000-0005-0000-0000-00008E000000}"/>
    <cellStyle name="Normal 92 2 2" xfId="179" xr:uid="{00000000-0005-0000-0000-00008E000000}"/>
    <cellStyle name="Normal 94" xfId="110" xr:uid="{00000000-0005-0000-0000-00008F000000}"/>
    <cellStyle name="Percent" xfId="243" builtinId="5"/>
    <cellStyle name="เครื่องหมายจุลภาค 11" xfId="151" xr:uid="{00000000-0005-0000-0000-000091000000}"/>
    <cellStyle name="เครื่องหมายจุลภาค 11 2" xfId="104" xr:uid="{00000000-0005-0000-0000-000092000000}"/>
    <cellStyle name="เครื่องหมายจุลภาค 11 2 2" xfId="172" xr:uid="{00000000-0005-0000-0000-000092000000}"/>
    <cellStyle name="เครื่องหมายจุลภาค 11 3" xfId="202" xr:uid="{00000000-0005-0000-0000-000091000000}"/>
    <cellStyle name="เครื่องหมายจุลภาค 11 4" xfId="238" xr:uid="{00000000-0005-0000-0000-000091000000}"/>
    <cellStyle name="เครื่องหมายจุลภาค 2" xfId="102" xr:uid="{00000000-0005-0000-0000-000093000000}"/>
    <cellStyle name="เครื่องหมายจุลภาค 2 2" xfId="170" xr:uid="{00000000-0005-0000-0000-000093000000}"/>
    <cellStyle name="เครื่องหมายจุลภาค 2 2 2" xfId="112" xr:uid="{00000000-0005-0000-0000-000094000000}"/>
    <cellStyle name="เครื่องหมายจุลภาค 2 2 2 2" xfId="177" xr:uid="{00000000-0005-0000-0000-000094000000}"/>
    <cellStyle name="เครื่องหมายจุลภาค 2 2 2 3" xfId="142" xr:uid="{00000000-0005-0000-0000-000095000000}"/>
    <cellStyle name="เครื่องหมายจุลภาค 2 2 2 3 2" xfId="196" xr:uid="{00000000-0005-0000-0000-000095000000}"/>
    <cellStyle name="เครื่องหมายจุลภาค 2 2 2 3 3" xfId="232" xr:uid="{00000000-0005-0000-0000-000095000000}"/>
    <cellStyle name="เครื่องหมายจุลภาค 2 2 2 4" xfId="218" xr:uid="{00000000-0005-0000-0000-000094000000}"/>
    <cellStyle name="เครื่องหมายจุลภาค 2 3" xfId="213" xr:uid="{00000000-0005-0000-0000-000093000000}"/>
    <cellStyle name="เครื่องหมายจุลภาค 7" xfId="150" xr:uid="{00000000-0005-0000-0000-000096000000}"/>
    <cellStyle name="เครื่องหมายจุลภาค 7 2" xfId="201" xr:uid="{00000000-0005-0000-0000-000096000000}"/>
    <cellStyle name="เครื่องหมายจุลภาค 7 3" xfId="237" xr:uid="{00000000-0005-0000-0000-000096000000}"/>
    <cellStyle name="เปอร์เซ็นต์ 2" xfId="157" xr:uid="{54327B6E-EB34-4CC6-8542-EA7A3DEA4486}"/>
    <cellStyle name="จุลภาค 2" xfId="4" xr:uid="{00000000-0005-0000-0000-000097000000}"/>
    <cellStyle name="จุลภาค 2 2" xfId="155" xr:uid="{00000000-0005-0000-0000-000098000000}"/>
    <cellStyle name="จุลภาค 2 2 2" xfId="205" xr:uid="{00000000-0005-0000-0000-000098000000}"/>
    <cellStyle name="จุลภาค 2 2 3" xfId="241" xr:uid="{00000000-0005-0000-0000-000098000000}"/>
    <cellStyle name="จุลภาค 2 3" xfId="160" xr:uid="{00000000-0005-0000-0000-000097000000}"/>
    <cellStyle name="จุลภาค 2 4" xfId="207" xr:uid="{00000000-0005-0000-0000-000097000000}"/>
    <cellStyle name="จุลภาค 3" xfId="156" xr:uid="{00000000-0005-0000-0000-000099000000}"/>
    <cellStyle name="จุลภาค 3 2" xfId="206" xr:uid="{00000000-0005-0000-0000-000099000000}"/>
    <cellStyle name="จุลภาค 3 3" xfId="242" xr:uid="{00000000-0005-0000-0000-000099000000}"/>
    <cellStyle name="ปกติ 2" xfId="153" xr:uid="{00000000-0005-0000-0000-00009B000000}"/>
    <cellStyle name="ปกติ 2 2" xfId="203" xr:uid="{00000000-0005-0000-0000-00009B000000}"/>
    <cellStyle name="ปกติ 2 2 2" xfId="118" xr:uid="{00000000-0005-0000-0000-00009C000000}"/>
    <cellStyle name="ปกติ 2 3" xfId="239" xr:uid="{00000000-0005-0000-0000-00009B000000}"/>
    <cellStyle name="ปกติ 2 5 2" xfId="147" xr:uid="{00000000-0005-0000-0000-00009D000000}"/>
  </cellStyles>
  <dxfs count="0"/>
  <tableStyles count="0" defaultTableStyle="TableStyleMedium9" defaultPivotStyle="PivotStyleMedium4"/>
  <colors>
    <mruColors>
      <color rgb="FFFFFF99"/>
      <color rgb="FF66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bg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chemeClr val="bg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ตารางเปรียบเทียบปริมาณการใช้ไฟฟ้า</a:t>
            </a:r>
            <a:r>
              <a:rPr lang="th-TH" sz="2000" b="1" baseline="0">
                <a:solidFill>
                  <a:schemeClr val="bg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พ.ศ.2566-พ.ศ.2567</a:t>
            </a:r>
            <a:endPara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>
        <c:manualLayout>
          <c:xMode val="edge"/>
          <c:yMode val="edge"/>
          <c:x val="0.3704840820770185"/>
          <c:y val="2.214373434028236E-2"/>
        </c:manualLayout>
      </c:layout>
      <c:overlay val="0"/>
      <c:spPr>
        <a:solidFill>
          <a:schemeClr val="tx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bg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25694514916823E-2"/>
          <c:y val="4.2681890237434815E-2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'ไฟฟ้า2566-2567'!$C$7:$C$8</c:f>
              <c:strCache>
                <c:ptCount val="2"/>
                <c:pt idx="0">
                  <c:v>ปริมาณการใช้ไฟฟ้า หน่วย (kW-h)</c:v>
                </c:pt>
                <c:pt idx="1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61-4003-BA51-2C291CF39C36}"/>
              </c:ext>
            </c:extLst>
          </c:dPt>
          <c:dLbls>
            <c:dLbl>
              <c:idx val="0"/>
              <c:layout>
                <c:manualLayout>
                  <c:x val="0"/>
                  <c:y val="0.31833886687277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1-4003-BA51-2C291CF39C36}"/>
                </c:ext>
              </c:extLst>
            </c:dLbl>
            <c:dLbl>
              <c:idx val="1"/>
              <c:layout>
                <c:manualLayout>
                  <c:x val="0"/>
                  <c:y val="0.334178592414056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1-4003-BA51-2C291CF39C36}"/>
                </c:ext>
              </c:extLst>
            </c:dLbl>
            <c:dLbl>
              <c:idx val="2"/>
              <c:layout>
                <c:manualLayout>
                  <c:x val="-1.0398321252112811E-4"/>
                  <c:y val="0.435444621193936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1-4003-BA51-2C291CF39C36}"/>
                </c:ext>
              </c:extLst>
            </c:dLbl>
            <c:dLbl>
              <c:idx val="3"/>
              <c:layout>
                <c:manualLayout>
                  <c:x val="-4.0458448517382531E-17"/>
                  <c:y val="0.445010803201215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1-4003-BA51-2C291CF39C36}"/>
                </c:ext>
              </c:extLst>
            </c:dLbl>
            <c:dLbl>
              <c:idx val="4"/>
              <c:layout>
                <c:manualLayout>
                  <c:x val="0"/>
                  <c:y val="0.495138485468429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1-4003-BA51-2C291CF39C36}"/>
                </c:ext>
              </c:extLst>
            </c:dLbl>
            <c:dLbl>
              <c:idx val="5"/>
              <c:layout>
                <c:manualLayout>
                  <c:x val="-5.5496798396541829E-17"/>
                  <c:y val="0.480485325562296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1-4003-BA51-2C291CF39C36}"/>
                </c:ext>
              </c:extLst>
            </c:dLbl>
            <c:dLbl>
              <c:idx val="6"/>
              <c:layout>
                <c:manualLayout>
                  <c:x val="-1.1099359679308366E-16"/>
                  <c:y val="0.459041937675558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61-4003-BA51-2C291CF39C36}"/>
                </c:ext>
              </c:extLst>
            </c:dLbl>
            <c:dLbl>
              <c:idx val="7"/>
              <c:layout>
                <c:manualLayout>
                  <c:x val="0"/>
                  <c:y val="0.444371277774839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61-4003-BA51-2C291CF39C36}"/>
                </c:ext>
              </c:extLst>
            </c:dLbl>
            <c:dLbl>
              <c:idx val="8"/>
              <c:layout>
                <c:manualLayout>
                  <c:x val="7.567832659130814E-4"/>
                  <c:y val="0.465005344137460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61-4003-BA51-2C291CF39C36}"/>
                </c:ext>
              </c:extLst>
            </c:dLbl>
            <c:dLbl>
              <c:idx val="9"/>
              <c:layout>
                <c:manualLayout>
                  <c:x val="-1.6183379406953012E-16"/>
                  <c:y val="0.47109592490998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61-4003-BA51-2C291CF39C36}"/>
                </c:ext>
              </c:extLst>
            </c:dLbl>
            <c:dLbl>
              <c:idx val="10"/>
              <c:layout>
                <c:manualLayout>
                  <c:x val="-1.1099359679308366E-16"/>
                  <c:y val="0.447481862189253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61-4003-BA51-2C291CF39C36}"/>
                </c:ext>
              </c:extLst>
            </c:dLbl>
            <c:dLbl>
              <c:idx val="11"/>
              <c:layout>
                <c:manualLayout>
                  <c:x val="0"/>
                  <c:y val="0.296027146707180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61-4003-BA51-2C291CF3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'ไฟฟ้า2566-2567'!$C$9:$C$20</c:f>
              <c:numCache>
                <c:formatCode>_-* #,##0_-;\-* #,##0_-;_-* "-"??_-;_-@_-</c:formatCode>
                <c:ptCount val="12"/>
                <c:pt idx="0">
                  <c:v>13302</c:v>
                </c:pt>
                <c:pt idx="1">
                  <c:v>13897</c:v>
                </c:pt>
                <c:pt idx="2">
                  <c:v>18268</c:v>
                </c:pt>
                <c:pt idx="3">
                  <c:v>18975</c:v>
                </c:pt>
                <c:pt idx="4">
                  <c:v>20844</c:v>
                </c:pt>
                <c:pt idx="5">
                  <c:v>20181</c:v>
                </c:pt>
                <c:pt idx="6">
                  <c:v>19421</c:v>
                </c:pt>
                <c:pt idx="7">
                  <c:v>19022</c:v>
                </c:pt>
                <c:pt idx="8">
                  <c:v>19149</c:v>
                </c:pt>
                <c:pt idx="9">
                  <c:v>20361</c:v>
                </c:pt>
                <c:pt idx="10">
                  <c:v>18833</c:v>
                </c:pt>
                <c:pt idx="11">
                  <c:v>12205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61-4003-BA51-2C291CF39C36}"/>
            </c:ext>
          </c:extLst>
        </c:ser>
        <c:ser>
          <c:idx val="1"/>
          <c:order val="1"/>
          <c:tx>
            <c:strRef>
              <c:f>'ไฟฟ้า2566-2567'!$D$7:$D$8</c:f>
              <c:strCache>
                <c:ptCount val="2"/>
                <c:pt idx="0">
                  <c:v>ปริมาณการใช้ไฟฟ้า หน่วย (kW-h)</c:v>
                </c:pt>
                <c:pt idx="1">
                  <c:v>ปี 2567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384050030022867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61-4003-BA51-2C291CF39C36}"/>
                </c:ext>
              </c:extLst>
            </c:dLbl>
            <c:dLbl>
              <c:idx val="1"/>
              <c:layout>
                <c:manualLayout>
                  <c:x val="7.5678326591305364E-4"/>
                  <c:y val="0.373322147163422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61-4003-BA51-2C291CF39C36}"/>
                </c:ext>
              </c:extLst>
            </c:dLbl>
            <c:dLbl>
              <c:idx val="2"/>
              <c:layout>
                <c:manualLayout>
                  <c:x val="-7.567832659130814E-4"/>
                  <c:y val="0.400665881271224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61-4003-BA51-2C291CF39C36}"/>
                </c:ext>
              </c:extLst>
            </c:dLbl>
            <c:dLbl>
              <c:idx val="3"/>
              <c:layout>
                <c:manualLayout>
                  <c:x val="0"/>
                  <c:y val="0.569411017350574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61-4003-BA51-2C291CF39C36}"/>
                </c:ext>
              </c:extLst>
            </c:dLbl>
            <c:dLbl>
              <c:idx val="4"/>
              <c:layout>
                <c:manualLayout>
                  <c:x val="-5.5496798396541829E-17"/>
                  <c:y val="0.513836346760418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61-4003-BA51-2C291CF39C36}"/>
                </c:ext>
              </c:extLst>
            </c:dLbl>
            <c:dLbl>
              <c:idx val="5"/>
              <c:layout>
                <c:manualLayout>
                  <c:x val="0"/>
                  <c:y val="0.427521988263239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61-4003-BA51-2C291CF39C36}"/>
                </c:ext>
              </c:extLst>
            </c:dLbl>
            <c:dLbl>
              <c:idx val="6"/>
              <c:layout>
                <c:manualLayout>
                  <c:x val="-7.567832659130814E-4"/>
                  <c:y val="0.506146193980275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61-4003-BA51-2C291CF39C36}"/>
                </c:ext>
              </c:extLst>
            </c:dLbl>
            <c:dLbl>
              <c:idx val="7"/>
              <c:layout>
                <c:manualLayout>
                  <c:x val="0"/>
                  <c:y val="0.472508931596784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61-4003-BA51-2C291CF39C36}"/>
                </c:ext>
              </c:extLst>
            </c:dLbl>
            <c:dLbl>
              <c:idx val="8"/>
              <c:layout>
                <c:manualLayout>
                  <c:x val="4.1015269443147548E-4"/>
                  <c:y val="0.505210170774106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C61-4003-BA51-2C291CF39C36}"/>
                </c:ext>
              </c:extLst>
            </c:dLbl>
            <c:dLbl>
              <c:idx val="9"/>
              <c:layout>
                <c:manualLayout>
                  <c:x val="0"/>
                  <c:y val="0.398957152164651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C61-4003-BA51-2C291CF39C36}"/>
                </c:ext>
              </c:extLst>
            </c:dLbl>
            <c:dLbl>
              <c:idx val="10"/>
              <c:layout>
                <c:manualLayout>
                  <c:x val="0"/>
                  <c:y val="0.434585316437450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61-4003-BA51-2C291CF39C36}"/>
                </c:ext>
              </c:extLst>
            </c:dLbl>
            <c:dLbl>
              <c:idx val="11"/>
              <c:layout>
                <c:manualLayout>
                  <c:x val="-1.1099359679308366E-16"/>
                  <c:y val="0.236838572176659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61-4003-BA51-2C291CF3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'ไฟฟ้า2566-2567'!$D$9:$D$20</c:f>
              <c:numCache>
                <c:formatCode>_-* #,##0_-;\-* #,##0_-;_-* "-"??_-;_-@_-</c:formatCode>
                <c:ptCount val="12"/>
                <c:pt idx="0">
                  <c:v>16680</c:v>
                </c:pt>
                <c:pt idx="1">
                  <c:v>15491</c:v>
                </c:pt>
                <c:pt idx="2">
                  <c:v>16392</c:v>
                </c:pt>
                <c:pt idx="3">
                  <c:v>23915</c:v>
                </c:pt>
                <c:pt idx="4">
                  <c:v>21800</c:v>
                </c:pt>
                <c:pt idx="5">
                  <c:v>17832</c:v>
                </c:pt>
                <c:pt idx="6">
                  <c:v>21450</c:v>
                </c:pt>
                <c:pt idx="7">
                  <c:v>19980</c:v>
                </c:pt>
                <c:pt idx="8">
                  <c:v>21124</c:v>
                </c:pt>
                <c:pt idx="9">
                  <c:v>16786</c:v>
                </c:pt>
                <c:pt idx="10">
                  <c:v>17981</c:v>
                </c:pt>
                <c:pt idx="11">
                  <c:v>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C61-4003-BA51-2C291CF39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'ไฟฟ้า2566-2567'!$K$7:$K$8</c:f>
              <c:strCache>
                <c:ptCount val="2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'ไฟฟ้า2566-2567'!$K$9:$K$20</c:f>
              <c:numCache>
                <c:formatCode>_-* #,##0_-;\-* #,##0_-;_-* "-"??_-;_-@_-</c:formatCode>
                <c:ptCount val="12"/>
                <c:pt idx="0">
                  <c:v>12370.86</c:v>
                </c:pt>
                <c:pt idx="1">
                  <c:v>12924.21</c:v>
                </c:pt>
                <c:pt idx="2">
                  <c:v>16989.240000000002</c:v>
                </c:pt>
                <c:pt idx="3">
                  <c:v>17646.75</c:v>
                </c:pt>
                <c:pt idx="4">
                  <c:v>19384.919999999998</c:v>
                </c:pt>
                <c:pt idx="5">
                  <c:v>18768.330000000002</c:v>
                </c:pt>
                <c:pt idx="6">
                  <c:v>18061.53</c:v>
                </c:pt>
                <c:pt idx="7">
                  <c:v>17690.46</c:v>
                </c:pt>
                <c:pt idx="8">
                  <c:v>17808.57</c:v>
                </c:pt>
                <c:pt idx="9">
                  <c:v>18935.73</c:v>
                </c:pt>
                <c:pt idx="10">
                  <c:v>17514.689999999999</c:v>
                </c:pt>
                <c:pt idx="11">
                  <c:v>11350.65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C61-4003-BA51-2C291CF39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ตารางเปรียบเทียบการใช้ปริมาณน้ำมันเชื้อเพลิง </a:t>
            </a:r>
            <a:r>
              <a:rPr lang="th-TH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H SarabunPSK" panose="020B0500040200020003" pitchFamily="34" charset="-34"/>
                <a:cs typeface="TH SarabunPSK" panose="020B0500040200020003" pitchFamily="34" charset="-34"/>
              </a:rPr>
              <a:t>แก๊สโซฮอล์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 ต่อจำนวนพนักงาน ปี พ.ศ.2566-พ.ศ.2567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'แก๊สโซฮอล์2566-2567'!$G$6:$G$8</c:f>
              <c:strCache>
                <c:ptCount val="3"/>
                <c:pt idx="0">
                  <c:v>ปริมาณการใช้น้ำมันเชื้อเพลิง แก๊สโซฮอล์ ต่อ จำนวนพนักงาน หน่วย 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'แก๊สโซฮอล์2566-2567'!$G$9:$G$20</c:f>
              <c:numCache>
                <c:formatCode>0</c:formatCode>
                <c:ptCount val="12"/>
                <c:pt idx="0">
                  <c:v>0.36173913043478262</c:v>
                </c:pt>
                <c:pt idx="1">
                  <c:v>0.29576086956521741</c:v>
                </c:pt>
                <c:pt idx="2">
                  <c:v>0.24945652173913044</c:v>
                </c:pt>
                <c:pt idx="3">
                  <c:v>0.3973913043478261</c:v>
                </c:pt>
                <c:pt idx="4">
                  <c:v>0.41521739130434787</c:v>
                </c:pt>
                <c:pt idx="5">
                  <c:v>0.31891304347826088</c:v>
                </c:pt>
                <c:pt idx="6">
                  <c:v>0.30652173913043479</c:v>
                </c:pt>
                <c:pt idx="7">
                  <c:v>0.55597826086956526</c:v>
                </c:pt>
                <c:pt idx="8">
                  <c:v>0.53097826086956523</c:v>
                </c:pt>
                <c:pt idx="9">
                  <c:v>0.52739130434782611</c:v>
                </c:pt>
                <c:pt idx="10">
                  <c:v>0.55771739130434783</c:v>
                </c:pt>
                <c:pt idx="11">
                  <c:v>0.38663043478260872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6-40F4-B8B3-39FCCD1865A9}"/>
            </c:ext>
          </c:extLst>
        </c:ser>
        <c:ser>
          <c:idx val="1"/>
          <c:order val="1"/>
          <c:tx>
            <c:strRef>
              <c:f>'แก๊สโซฮอล์2566-2567'!$H$6:$H$8</c:f>
              <c:strCache>
                <c:ptCount val="3"/>
                <c:pt idx="0">
                  <c:v>ปริมาณการใช้น้ำมันเชื้อเพลิง แก๊สโซฮอล์ ต่อ จำนวนพนักงาน หน่วย 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'แก๊สโซฮอล์2566-2567'!$H$9:$H$20</c:f>
              <c:numCache>
                <c:formatCode>0</c:formatCode>
                <c:ptCount val="12"/>
                <c:pt idx="0">
                  <c:v>0.91740384615384607</c:v>
                </c:pt>
                <c:pt idx="1">
                  <c:v>8.9807692307692311E-2</c:v>
                </c:pt>
                <c:pt idx="2">
                  <c:v>8.5096153846153849E-2</c:v>
                </c:pt>
                <c:pt idx="3">
                  <c:v>9.1442307692307684E-2</c:v>
                </c:pt>
                <c:pt idx="4">
                  <c:v>0.14028846153846153</c:v>
                </c:pt>
                <c:pt idx="5">
                  <c:v>0.16076923076923075</c:v>
                </c:pt>
                <c:pt idx="6">
                  <c:v>0.16548076923076924</c:v>
                </c:pt>
                <c:pt idx="7">
                  <c:v>0.10403846153846154</c:v>
                </c:pt>
                <c:pt idx="8">
                  <c:v>5.5192307692307693E-2</c:v>
                </c:pt>
                <c:pt idx="9">
                  <c:v>0.11663461538461539</c:v>
                </c:pt>
                <c:pt idx="10">
                  <c:v>0.21124999999999999</c:v>
                </c:pt>
                <c:pt idx="11">
                  <c:v>0.2475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6-40F4-B8B3-39FCCD18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ตารางเปรียบเทียบปริมาณขยะทั่วไป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พ.ศ.2566-พ.ศ.2567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'ขยะทั่วไป2566-2567 '!$C$6:$C$8</c:f>
              <c:strCache>
                <c:ptCount val="3"/>
                <c:pt idx="0">
                  <c:v>ปริมาณขยะทั่วไป หน่วย(กิโลกรัม)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87-440A-A341-C6D0DFB2995F}"/>
              </c:ext>
            </c:extLst>
          </c:dPt>
          <c:dLbls>
            <c:dLbl>
              <c:idx val="0"/>
              <c:layout>
                <c:manualLayout>
                  <c:x val="2.0115666667247433E-3"/>
                  <c:y val="0.521587108187425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7-440A-A341-C6D0DFB2995F}"/>
                </c:ext>
              </c:extLst>
            </c:dLbl>
            <c:dLbl>
              <c:idx val="1"/>
              <c:layout>
                <c:manualLayout>
                  <c:x val="8.4469960894825377E-4"/>
                  <c:y val="0.46711468956669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7-440A-A341-C6D0DFB2995F}"/>
                </c:ext>
              </c:extLst>
            </c:dLbl>
            <c:dLbl>
              <c:idx val="2"/>
              <c:layout>
                <c:manualLayout>
                  <c:x val="-1.7129994882384331E-4"/>
                  <c:y val="0.506967834904195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7-440A-A341-C6D0DFB2995F}"/>
                </c:ext>
              </c:extLst>
            </c:dLbl>
            <c:dLbl>
              <c:idx val="3"/>
              <c:layout>
                <c:manualLayout>
                  <c:x val="0"/>
                  <c:y val="0.43504976188105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7-440A-A341-C6D0DFB2995F}"/>
                </c:ext>
              </c:extLst>
            </c:dLbl>
            <c:dLbl>
              <c:idx val="4"/>
              <c:layout>
                <c:manualLayout>
                  <c:x val="0"/>
                  <c:y val="0.499364723248961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7-440A-A341-C6D0DFB2995F}"/>
                </c:ext>
              </c:extLst>
            </c:dLbl>
            <c:dLbl>
              <c:idx val="5"/>
              <c:layout>
                <c:manualLayout>
                  <c:x val="1.0057833333622979E-3"/>
                  <c:y val="0.477811004434343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7-440A-A341-C6D0DFB2995F}"/>
                </c:ext>
              </c:extLst>
            </c:dLbl>
            <c:dLbl>
              <c:idx val="6"/>
              <c:layout>
                <c:manualLayout>
                  <c:x val="0"/>
                  <c:y val="0.513622571216017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87-440A-A341-C6D0DFB2995F}"/>
                </c:ext>
              </c:extLst>
            </c:dLbl>
            <c:dLbl>
              <c:idx val="7"/>
              <c:layout>
                <c:manualLayout>
                  <c:x val="-1.306726377990483E-4"/>
                  <c:y val="0.478128203476009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87-440A-A341-C6D0DFB2995F}"/>
                </c:ext>
              </c:extLst>
            </c:dLbl>
            <c:dLbl>
              <c:idx val="8"/>
              <c:layout>
                <c:manualLayout>
                  <c:x val="1.0361944199774229E-3"/>
                  <c:y val="0.537857105199955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87-440A-A341-C6D0DFB2995F}"/>
                </c:ext>
              </c:extLst>
            </c:dLbl>
            <c:dLbl>
              <c:idx val="9"/>
              <c:layout>
                <c:manualLayout>
                  <c:x val="0"/>
                  <c:y val="0.466371922466361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87-440A-A341-C6D0DFB2995F}"/>
                </c:ext>
              </c:extLst>
            </c:dLbl>
            <c:dLbl>
              <c:idx val="10"/>
              <c:layout>
                <c:manualLayout>
                  <c:x val="-1.4751318480824916E-16"/>
                  <c:y val="0.531478563436879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87-440A-A341-C6D0DFB2995F}"/>
                </c:ext>
              </c:extLst>
            </c:dLbl>
            <c:dLbl>
              <c:idx val="11"/>
              <c:layout>
                <c:manualLayout>
                  <c:x val="-1.4751318480824916E-16"/>
                  <c:y val="0.550620632289280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87-440A-A341-C6D0DFB29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'ขยะทั่วไป2566-2567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'ขยะทั่วไป2566-2567 '!$C$9:$C$20</c:f>
              <c:numCache>
                <c:formatCode>0</c:formatCode>
                <c:ptCount val="12"/>
                <c:pt idx="0">
                  <c:v>878</c:v>
                </c:pt>
                <c:pt idx="1">
                  <c:v>781</c:v>
                </c:pt>
                <c:pt idx="2">
                  <c:v>845</c:v>
                </c:pt>
                <c:pt idx="3">
                  <c:v>738</c:v>
                </c:pt>
                <c:pt idx="4">
                  <c:v>849</c:v>
                </c:pt>
                <c:pt idx="5">
                  <c:v>792</c:v>
                </c:pt>
                <c:pt idx="6">
                  <c:v>866</c:v>
                </c:pt>
                <c:pt idx="7">
                  <c:v>803</c:v>
                </c:pt>
                <c:pt idx="8">
                  <c:v>905</c:v>
                </c:pt>
                <c:pt idx="9">
                  <c:v>774</c:v>
                </c:pt>
                <c:pt idx="10">
                  <c:v>897</c:v>
                </c:pt>
                <c:pt idx="11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87-440A-A341-C6D0DFB2995F}"/>
            </c:ext>
          </c:extLst>
        </c:ser>
        <c:ser>
          <c:idx val="1"/>
          <c:order val="1"/>
          <c:tx>
            <c:strRef>
              <c:f>'ขยะทั่วไป2566-2567 '!$D$6:$D$8</c:f>
              <c:strCache>
                <c:ptCount val="3"/>
                <c:pt idx="0">
                  <c:v>ปริมาณขยะทั่วไป หน่วย(กิโลกรัม)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53228335610670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87-440A-A341-C6D0DFB2995F}"/>
                </c:ext>
              </c:extLst>
            </c:dLbl>
            <c:dLbl>
              <c:idx val="1"/>
              <c:layout>
                <c:manualLayout>
                  <c:x val="0"/>
                  <c:y val="0.51601904477393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87-440A-A341-C6D0DFB2995F}"/>
                </c:ext>
              </c:extLst>
            </c:dLbl>
            <c:dLbl>
              <c:idx val="2"/>
              <c:layout>
                <c:manualLayout>
                  <c:x val="0"/>
                  <c:y val="0.44365698251226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87-440A-A341-C6D0DFB2995F}"/>
                </c:ext>
              </c:extLst>
            </c:dLbl>
            <c:dLbl>
              <c:idx val="3"/>
              <c:layout>
                <c:manualLayout>
                  <c:x val="-1.3062242814815893E-4"/>
                  <c:y val="0.484129161322044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87-440A-A341-C6D0DFB2995F}"/>
                </c:ext>
              </c:extLst>
            </c:dLbl>
            <c:dLbl>
              <c:idx val="4"/>
              <c:layout>
                <c:manualLayout>
                  <c:x val="1.0060065721538014E-3"/>
                  <c:y val="0.534678192257597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87-440A-A341-C6D0DFB2995F}"/>
                </c:ext>
              </c:extLst>
            </c:dLbl>
            <c:dLbl>
              <c:idx val="5"/>
              <c:layout>
                <c:manualLayout>
                  <c:x val="0"/>
                  <c:y val="0.43584390585251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87-440A-A341-C6D0DFB2995F}"/>
                </c:ext>
              </c:extLst>
            </c:dLbl>
            <c:dLbl>
              <c:idx val="6"/>
              <c:layout>
                <c:manualLayout>
                  <c:x val="-1.0060065721538014E-3"/>
                  <c:y val="0.480592266431551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87-440A-A341-C6D0DFB2995F}"/>
                </c:ext>
              </c:extLst>
            </c:dLbl>
            <c:dLbl>
              <c:idx val="7"/>
              <c:layout>
                <c:manualLayout>
                  <c:x val="0"/>
                  <c:y val="0.467734951705154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87-440A-A341-C6D0DFB2995F}"/>
                </c:ext>
              </c:extLst>
            </c:dLbl>
            <c:dLbl>
              <c:idx val="8"/>
              <c:layout>
                <c:manualLayout>
                  <c:x val="7.1450230557695187E-4"/>
                  <c:y val="0.499107276221871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87-440A-A341-C6D0DFB2995F}"/>
                </c:ext>
              </c:extLst>
            </c:dLbl>
            <c:dLbl>
              <c:idx val="9"/>
              <c:layout>
                <c:manualLayout>
                  <c:x val="0"/>
                  <c:y val="0.502679914935512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87-440A-A341-C6D0DFB2995F}"/>
                </c:ext>
              </c:extLst>
            </c:dLbl>
            <c:dLbl>
              <c:idx val="10"/>
              <c:layout>
                <c:manualLayout>
                  <c:x val="2.0421933414720692E-3"/>
                  <c:y val="0.54625279775331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87-440A-A341-C6D0DFB2995F}"/>
                </c:ext>
              </c:extLst>
            </c:dLbl>
            <c:dLbl>
              <c:idx val="11"/>
              <c:layout>
                <c:manualLayout>
                  <c:x val="0"/>
                  <c:y val="0.554607553163851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87-440A-A341-C6D0DFB29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'ขยะทั่วไป2566-2567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'ขยะทั่วไป2566-2567 '!$D$9:$D$20</c:f>
              <c:numCache>
                <c:formatCode>0</c:formatCode>
                <c:ptCount val="12"/>
                <c:pt idx="0">
                  <c:v>901</c:v>
                </c:pt>
                <c:pt idx="1">
                  <c:v>877</c:v>
                </c:pt>
                <c:pt idx="2">
                  <c:v>739</c:v>
                </c:pt>
                <c:pt idx="3">
                  <c:v>828</c:v>
                </c:pt>
                <c:pt idx="4">
                  <c:v>896</c:v>
                </c:pt>
                <c:pt idx="5">
                  <c:v>744</c:v>
                </c:pt>
                <c:pt idx="6">
                  <c:v>807</c:v>
                </c:pt>
                <c:pt idx="7">
                  <c:v>781</c:v>
                </c:pt>
                <c:pt idx="8">
                  <c:v>855</c:v>
                </c:pt>
                <c:pt idx="9">
                  <c:v>872</c:v>
                </c:pt>
                <c:pt idx="10">
                  <c:v>918</c:v>
                </c:pt>
                <c:pt idx="1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87-440A-A341-C6D0DFB29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'ขยะทั่วไป2566-2567 '!$I$6:$I$8</c:f>
              <c:strCache>
                <c:ptCount val="3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'ขยะทั่วไป2566-2567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'ขยะทั่วไป2566-2567 '!$I$9:$I$20</c:f>
              <c:numCache>
                <c:formatCode>0</c:formatCode>
                <c:ptCount val="12"/>
                <c:pt idx="0">
                  <c:v>816.54</c:v>
                </c:pt>
                <c:pt idx="1">
                  <c:v>726.33</c:v>
                </c:pt>
                <c:pt idx="2">
                  <c:v>785.85</c:v>
                </c:pt>
                <c:pt idx="3">
                  <c:v>686.34</c:v>
                </c:pt>
                <c:pt idx="4">
                  <c:v>789.57</c:v>
                </c:pt>
                <c:pt idx="5">
                  <c:v>736.56</c:v>
                </c:pt>
                <c:pt idx="6">
                  <c:v>805.38</c:v>
                </c:pt>
                <c:pt idx="7">
                  <c:v>746.79</c:v>
                </c:pt>
                <c:pt idx="8">
                  <c:v>841.65</c:v>
                </c:pt>
                <c:pt idx="9">
                  <c:v>719.82</c:v>
                </c:pt>
                <c:pt idx="10">
                  <c:v>834.21</c:v>
                </c:pt>
                <c:pt idx="11">
                  <c:v>857.46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087-440A-A341-C6D0DFB29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ตารางเปรียบเทียบการใช้ปริมาณขยะทั่วไปต่อจำนวนพนักงาน ปี พ.ศ.2566-พ.ศ.2567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'ขยะทั่วไป2566-2567 '!$G$6:$G$8</c:f>
              <c:strCache>
                <c:ptCount val="3"/>
                <c:pt idx="0">
                  <c:v>ปริมาณขยะทั่วไป ต่อ จำนวนพนักงาน หน่วย 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'ขยะทั่วไป2566-2567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'ขยะทั่วไป2566-2567 '!$G$9:$G$20</c:f>
              <c:numCache>
                <c:formatCode>0</c:formatCode>
                <c:ptCount val="12"/>
                <c:pt idx="0">
                  <c:v>9.5434782608695645</c:v>
                </c:pt>
                <c:pt idx="1">
                  <c:v>8.4891304347826093</c:v>
                </c:pt>
                <c:pt idx="2">
                  <c:v>9.1847826086956523</c:v>
                </c:pt>
                <c:pt idx="3">
                  <c:v>8.0217391304347831</c:v>
                </c:pt>
                <c:pt idx="4">
                  <c:v>9.2282608695652169</c:v>
                </c:pt>
                <c:pt idx="5">
                  <c:v>8.6086956521739122</c:v>
                </c:pt>
                <c:pt idx="6">
                  <c:v>9.4130434782608692</c:v>
                </c:pt>
                <c:pt idx="7">
                  <c:v>8.7282608695652169</c:v>
                </c:pt>
                <c:pt idx="8">
                  <c:v>9.8369565217391308</c:v>
                </c:pt>
                <c:pt idx="9">
                  <c:v>8.4130434782608692</c:v>
                </c:pt>
                <c:pt idx="10">
                  <c:v>9.75</c:v>
                </c:pt>
                <c:pt idx="11">
                  <c:v>10.021739130434783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E-4357-8C33-D1C499A4D848}"/>
            </c:ext>
          </c:extLst>
        </c:ser>
        <c:ser>
          <c:idx val="1"/>
          <c:order val="1"/>
          <c:tx>
            <c:strRef>
              <c:f>'ขยะทั่วไป2566-2567 '!$H$6:$H$8</c:f>
              <c:strCache>
                <c:ptCount val="3"/>
                <c:pt idx="0">
                  <c:v>ปริมาณขยะทั่วไป ต่อ จำนวนพนักงาน หน่วย 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'ขยะทั่วไป2566-2567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'ขยะทั่วไป2566-2567 '!$H$9:$H$20</c:f>
              <c:numCache>
                <c:formatCode>0</c:formatCode>
                <c:ptCount val="12"/>
                <c:pt idx="0">
                  <c:v>8.6634615384615383</c:v>
                </c:pt>
                <c:pt idx="1">
                  <c:v>8.4326923076923084</c:v>
                </c:pt>
                <c:pt idx="2">
                  <c:v>7.1057692307692308</c:v>
                </c:pt>
                <c:pt idx="3">
                  <c:v>7.9615384615384617</c:v>
                </c:pt>
                <c:pt idx="4">
                  <c:v>8.615384615384615</c:v>
                </c:pt>
                <c:pt idx="5">
                  <c:v>7.1538461538461542</c:v>
                </c:pt>
                <c:pt idx="6">
                  <c:v>7.759615384615385</c:v>
                </c:pt>
                <c:pt idx="7">
                  <c:v>7.509615384615385</c:v>
                </c:pt>
                <c:pt idx="8">
                  <c:v>8.2211538461538467</c:v>
                </c:pt>
                <c:pt idx="9">
                  <c:v>8.384615384615385</c:v>
                </c:pt>
                <c:pt idx="10">
                  <c:v>8.8269230769230766</c:v>
                </c:pt>
                <c:pt idx="11">
                  <c:v>9.2980769230769234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E-4357-8C33-D1C499A4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ตารางเปรียบเทียบปริมาณเศษอาหาร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พ.ศ.2566-พ.ศ.2567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'เศษอาหาร2566-2567'!$C$6:$C$8</c:f>
              <c:strCache>
                <c:ptCount val="3"/>
                <c:pt idx="0">
                  <c:v>ปริมาณเศษอาหาร หน่วย(กิโลกรัม)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A5-48A1-88B0-98F052E69A30}"/>
              </c:ext>
            </c:extLst>
          </c:dPt>
          <c:dLbls>
            <c:dLbl>
              <c:idx val="0"/>
              <c:layout>
                <c:manualLayout>
                  <c:x val="0"/>
                  <c:y val="0.484193060868240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5-48A1-88B0-98F052E69A30}"/>
                </c:ext>
              </c:extLst>
            </c:dLbl>
            <c:dLbl>
              <c:idx val="1"/>
              <c:layout>
                <c:manualLayout>
                  <c:x val="-1.1668682956397359E-3"/>
                  <c:y val="0.50642071781293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5-48A1-88B0-98F052E69A30}"/>
                </c:ext>
              </c:extLst>
            </c:dLbl>
            <c:dLbl>
              <c:idx val="2"/>
              <c:layout>
                <c:manualLayout>
                  <c:x val="7.6661349136357946E-4"/>
                  <c:y val="0.618558633495984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5-48A1-88B0-98F052E69A30}"/>
                </c:ext>
              </c:extLst>
            </c:dLbl>
            <c:dLbl>
              <c:idx val="3"/>
              <c:layout>
                <c:manualLayout>
                  <c:x val="-3.4388038267589337E-17"/>
                  <c:y val="0.58755718662316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5-48A1-88B0-98F052E69A30}"/>
                </c:ext>
              </c:extLst>
            </c:dLbl>
            <c:dLbl>
              <c:idx val="4"/>
              <c:layout>
                <c:manualLayout>
                  <c:x val="-6.8776076535178675E-17"/>
                  <c:y val="0.558879815831248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5-48A1-88B0-98F052E69A30}"/>
                </c:ext>
              </c:extLst>
            </c:dLbl>
            <c:dLbl>
              <c:idx val="5"/>
              <c:layout>
                <c:manualLayout>
                  <c:x val="9.3786642330386861E-4"/>
                  <c:y val="0.49268977757991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5-48A1-88B0-98F052E69A30}"/>
                </c:ext>
              </c:extLst>
            </c:dLbl>
            <c:dLbl>
              <c:idx val="6"/>
              <c:layout>
                <c:manualLayout>
                  <c:x val="0"/>
                  <c:y val="0.539660424220768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A5-48A1-88B0-98F052E69A30}"/>
                </c:ext>
              </c:extLst>
            </c:dLbl>
            <c:dLbl>
              <c:idx val="7"/>
              <c:layout>
                <c:manualLayout>
                  <c:x val="-1.307105172636788E-4"/>
                  <c:y val="0.56368114906304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A5-48A1-88B0-98F052E69A30}"/>
                </c:ext>
              </c:extLst>
            </c:dLbl>
            <c:dLbl>
              <c:idx val="8"/>
              <c:layout>
                <c:manualLayout>
                  <c:x val="-8.9355777338400077E-6"/>
                  <c:y val="0.52297833205438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A5-48A1-88B0-98F052E69A30}"/>
                </c:ext>
              </c:extLst>
            </c:dLbl>
            <c:dLbl>
              <c:idx val="9"/>
              <c:layout>
                <c:manualLayout>
                  <c:x val="-9.3786642330386861E-4"/>
                  <c:y val="0.592841494203722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5-48A1-88B0-98F052E69A30}"/>
                </c:ext>
              </c:extLst>
            </c:dLbl>
            <c:dLbl>
              <c:idx val="10"/>
              <c:layout>
                <c:manualLayout>
                  <c:x val="-9.3786642330386861E-4"/>
                  <c:y val="0.471963470854592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A5-48A1-88B0-98F052E69A30}"/>
                </c:ext>
              </c:extLst>
            </c:dLbl>
            <c:dLbl>
              <c:idx val="11"/>
              <c:layout>
                <c:manualLayout>
                  <c:x val="-2.8135992699117431E-3"/>
                  <c:y val="0.475137218606667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A5-48A1-88B0-98F052E6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'เศษอาหาร2566-2567'!$C$9:$C$20</c:f>
              <c:numCache>
                <c:formatCode>0</c:formatCode>
                <c:ptCount val="12"/>
                <c:pt idx="0">
                  <c:v>684</c:v>
                </c:pt>
                <c:pt idx="1">
                  <c:v>716</c:v>
                </c:pt>
                <c:pt idx="2">
                  <c:v>873</c:v>
                </c:pt>
                <c:pt idx="3">
                  <c:v>832</c:v>
                </c:pt>
                <c:pt idx="4">
                  <c:v>774</c:v>
                </c:pt>
                <c:pt idx="5">
                  <c:v>692</c:v>
                </c:pt>
                <c:pt idx="6">
                  <c:v>766</c:v>
                </c:pt>
                <c:pt idx="7">
                  <c:v>811</c:v>
                </c:pt>
                <c:pt idx="8">
                  <c:v>730</c:v>
                </c:pt>
                <c:pt idx="9">
                  <c:v>827</c:v>
                </c:pt>
                <c:pt idx="10">
                  <c:v>669</c:v>
                </c:pt>
                <c:pt idx="11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A5-48A1-88B0-98F052E69A30}"/>
            </c:ext>
          </c:extLst>
        </c:ser>
        <c:ser>
          <c:idx val="1"/>
          <c:order val="1"/>
          <c:tx>
            <c:strRef>
              <c:f>'เศษอาหาร2566-2567'!$D$6:$D$8</c:f>
              <c:strCache>
                <c:ptCount val="3"/>
                <c:pt idx="0">
                  <c:v>ปริมาณเศษอาหาร หน่วย(กิโลกรัม)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3786642330386861E-4"/>
                  <c:y val="0.5361193933678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A5-48A1-88B0-98F052E69A30}"/>
                </c:ext>
              </c:extLst>
            </c:dLbl>
            <c:dLbl>
              <c:idx val="1"/>
              <c:layout>
                <c:manualLayout>
                  <c:x val="-1.7194019133794669E-17"/>
                  <c:y val="0.494136943290786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A5-48A1-88B0-98F052E69A30}"/>
                </c:ext>
              </c:extLst>
            </c:dLbl>
            <c:dLbl>
              <c:idx val="2"/>
              <c:layout>
                <c:manualLayout>
                  <c:x val="0"/>
                  <c:y val="0.532493424636670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A5-48A1-88B0-98F052E69A30}"/>
                </c:ext>
              </c:extLst>
            </c:dLbl>
            <c:dLbl>
              <c:idx val="3"/>
              <c:layout>
                <c:manualLayout>
                  <c:x val="-1.1758777211234252E-3"/>
                  <c:y val="0.5551522145355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A5-48A1-88B0-98F052E69A30}"/>
                </c:ext>
              </c:extLst>
            </c:dLbl>
            <c:dLbl>
              <c:idx val="4"/>
              <c:layout>
                <c:manualLayout>
                  <c:x val="0"/>
                  <c:y val="0.579517962896791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A5-48A1-88B0-98F052E69A30}"/>
                </c:ext>
              </c:extLst>
            </c:dLbl>
            <c:dLbl>
              <c:idx val="5"/>
              <c:layout>
                <c:manualLayout>
                  <c:x val="0"/>
                  <c:y val="0.554554427606567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A5-48A1-88B0-98F052E69A30}"/>
                </c:ext>
              </c:extLst>
            </c:dLbl>
            <c:dLbl>
              <c:idx val="6"/>
              <c:layout>
                <c:manualLayout>
                  <c:x val="0"/>
                  <c:y val="0.48777011709711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A5-48A1-88B0-98F052E69A30}"/>
                </c:ext>
              </c:extLst>
            </c:dLbl>
            <c:dLbl>
              <c:idx val="7"/>
              <c:layout>
                <c:manualLayout>
                  <c:x val="-9.3786642330386861E-4"/>
                  <c:y val="0.534602227129743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A5-48A1-88B0-98F052E69A30}"/>
                </c:ext>
              </c:extLst>
            </c:dLbl>
            <c:dLbl>
              <c:idx val="8"/>
              <c:layout>
                <c:manualLayout>
                  <c:x val="7.9290329031603442E-4"/>
                  <c:y val="0.569490607042228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9A5-48A1-88B0-98F052E69A30}"/>
                </c:ext>
              </c:extLst>
            </c:dLbl>
            <c:dLbl>
              <c:idx val="9"/>
              <c:layout>
                <c:manualLayout>
                  <c:x val="-2.8135992699116056E-3"/>
                  <c:y val="0.58114232659492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A5-48A1-88B0-98F052E69A30}"/>
                </c:ext>
              </c:extLst>
            </c:dLbl>
            <c:dLbl>
              <c:idx val="10"/>
              <c:layout>
                <c:manualLayout>
                  <c:x val="-9.4680200103770861E-4"/>
                  <c:y val="0.561247825297428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9A5-48A1-88B0-98F052E69A30}"/>
                </c:ext>
              </c:extLst>
            </c:dLbl>
            <c:dLbl>
              <c:idx val="11"/>
              <c:layout>
                <c:manualLayout>
                  <c:x val="0"/>
                  <c:y val="0.512960934433815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9A5-48A1-88B0-98F052E6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'เศษอาหาร2566-2567'!$D$9:$D$20</c:f>
              <c:numCache>
                <c:formatCode>0</c:formatCode>
                <c:ptCount val="12"/>
                <c:pt idx="0">
                  <c:v>763</c:v>
                </c:pt>
                <c:pt idx="1">
                  <c:v>696</c:v>
                </c:pt>
                <c:pt idx="2">
                  <c:v>744</c:v>
                </c:pt>
                <c:pt idx="3">
                  <c:v>793</c:v>
                </c:pt>
                <c:pt idx="4">
                  <c:v>824</c:v>
                </c:pt>
                <c:pt idx="5">
                  <c:v>781</c:v>
                </c:pt>
                <c:pt idx="6">
                  <c:v>679</c:v>
                </c:pt>
                <c:pt idx="7">
                  <c:v>757</c:v>
                </c:pt>
                <c:pt idx="8">
                  <c:v>805</c:v>
                </c:pt>
                <c:pt idx="9">
                  <c:v>823</c:v>
                </c:pt>
                <c:pt idx="10">
                  <c:v>792</c:v>
                </c:pt>
                <c:pt idx="11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9A5-48A1-88B0-98F052E69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'เศษอาหาร2566-2567'!$I$6:$I$8</c:f>
              <c:strCache>
                <c:ptCount val="3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'เศษอาหาร2566-2567'!$I$9:$I$20</c:f>
              <c:numCache>
                <c:formatCode>0</c:formatCode>
                <c:ptCount val="12"/>
                <c:pt idx="0">
                  <c:v>636.12</c:v>
                </c:pt>
                <c:pt idx="1">
                  <c:v>665.88</c:v>
                </c:pt>
                <c:pt idx="2">
                  <c:v>811.89</c:v>
                </c:pt>
                <c:pt idx="3">
                  <c:v>773.76</c:v>
                </c:pt>
                <c:pt idx="4">
                  <c:v>719.82</c:v>
                </c:pt>
                <c:pt idx="5">
                  <c:v>643.55999999999995</c:v>
                </c:pt>
                <c:pt idx="6">
                  <c:v>712.38</c:v>
                </c:pt>
                <c:pt idx="7">
                  <c:v>754.23</c:v>
                </c:pt>
                <c:pt idx="8">
                  <c:v>678.9</c:v>
                </c:pt>
                <c:pt idx="9">
                  <c:v>769.11</c:v>
                </c:pt>
                <c:pt idx="10">
                  <c:v>622.16999999999996</c:v>
                </c:pt>
                <c:pt idx="11">
                  <c:v>637.45000000000005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9A5-48A1-88B0-98F052E69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</a:t>
            </a:r>
            <a:r>
              <a:rPr lang="th-TH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เศษอาหาร 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พ.ศ.2566-พ.ศ.2567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'เศษอาหาร2566-2567'!$G$6:$G$8</c:f>
              <c:strCache>
                <c:ptCount val="3"/>
                <c:pt idx="0">
                  <c:v>ปริมาณเศษอาหาร ต่อ จำนวนพนักงาน หน่วย 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'เศษอาหาร2566-2567'!$G$9:$G$20</c:f>
              <c:numCache>
                <c:formatCode>0</c:formatCode>
                <c:ptCount val="12"/>
                <c:pt idx="0">
                  <c:v>7.4347826086956523</c:v>
                </c:pt>
                <c:pt idx="1">
                  <c:v>7.7826086956521738</c:v>
                </c:pt>
                <c:pt idx="2">
                  <c:v>9.4891304347826093</c:v>
                </c:pt>
                <c:pt idx="3">
                  <c:v>9.0434782608695645</c:v>
                </c:pt>
                <c:pt idx="4">
                  <c:v>8.4130434782608692</c:v>
                </c:pt>
                <c:pt idx="5">
                  <c:v>7.5217391304347823</c:v>
                </c:pt>
                <c:pt idx="6">
                  <c:v>8.3260869565217384</c:v>
                </c:pt>
                <c:pt idx="7">
                  <c:v>8.8152173913043477</c:v>
                </c:pt>
                <c:pt idx="8">
                  <c:v>7.9347826086956523</c:v>
                </c:pt>
                <c:pt idx="9">
                  <c:v>8.9891304347826093</c:v>
                </c:pt>
                <c:pt idx="10">
                  <c:v>7.2717391304347823</c:v>
                </c:pt>
                <c:pt idx="11">
                  <c:v>7.2934782608695654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5-4E6A-8DEF-85F6C52AE8DC}"/>
            </c:ext>
          </c:extLst>
        </c:ser>
        <c:ser>
          <c:idx val="1"/>
          <c:order val="1"/>
          <c:tx>
            <c:strRef>
              <c:f>'เศษอาหาร2566-2567'!$H$6:$H$8</c:f>
              <c:strCache>
                <c:ptCount val="3"/>
                <c:pt idx="0">
                  <c:v>ปริมาณเศษอาหาร ต่อ จำนวนพนักงาน หน่วย 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'เศษอาหาร2566-2567'!$H$9:$H$20</c:f>
              <c:numCache>
                <c:formatCode>0</c:formatCode>
                <c:ptCount val="12"/>
                <c:pt idx="0">
                  <c:v>7.3365384615384617</c:v>
                </c:pt>
                <c:pt idx="1">
                  <c:v>6.6923076923076925</c:v>
                </c:pt>
                <c:pt idx="2">
                  <c:v>7.1538461538461542</c:v>
                </c:pt>
                <c:pt idx="3">
                  <c:v>7.625</c:v>
                </c:pt>
                <c:pt idx="4">
                  <c:v>7.9230769230769234</c:v>
                </c:pt>
                <c:pt idx="5">
                  <c:v>7.509615384615385</c:v>
                </c:pt>
                <c:pt idx="6">
                  <c:v>6.5288461538461542</c:v>
                </c:pt>
                <c:pt idx="7">
                  <c:v>7.2788461538461542</c:v>
                </c:pt>
                <c:pt idx="8">
                  <c:v>7.740384615384615</c:v>
                </c:pt>
                <c:pt idx="9">
                  <c:v>7.9134615384615383</c:v>
                </c:pt>
                <c:pt idx="10">
                  <c:v>7.615384615384615</c:v>
                </c:pt>
                <c:pt idx="11">
                  <c:v>7.009615384615385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5-4E6A-8DEF-85F6C52AE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000" b="1"/>
              <a:t>สรุปปริมาณการปล่อยก๊าซเรือนกระจก มกราคม-ธันวาคม 2566</a:t>
            </a:r>
          </a:p>
        </c:rich>
      </c:tx>
      <c:layout>
        <c:manualLayout>
          <c:xMode val="edge"/>
          <c:yMode val="edge"/>
          <c:x val="0.18988680965598956"/>
          <c:y val="2.7268369160235732E-2"/>
        </c:manualLayout>
      </c:layout>
      <c:overlay val="0"/>
      <c:spPr>
        <a:solidFill>
          <a:srgbClr val="92D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'คำนวณก๊าซเรือนกระจก2566-2567'!$B$33</c:f>
              <c:strCache>
                <c:ptCount val="1"/>
                <c:pt idx="0">
                  <c:v>การปล่อยก๊าซเรือนกระจก (GHG)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A1-4836-86BB-D949210FA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1-4836-86BB-D949210FA1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'คำนวณก๊าซเรือนกระจก2566-2567'!$A$34:$A$36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'คำนวณก๊าซเรือนกระจก2566-2567'!$B$34:$B$36</c:f>
              <c:numCache>
                <c:formatCode>_-* #,##0.00_-;\-* #,##0.00_-;_-* "-"??_-;_-@_-</c:formatCode>
                <c:ptCount val="3"/>
                <c:pt idx="0">
                  <c:v>6.4411575220000001</c:v>
                </c:pt>
                <c:pt idx="1">
                  <c:v>107.2075542</c:v>
                </c:pt>
                <c:pt idx="2">
                  <c:v>29.274595999999999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1-4836-86BB-D949210FA1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0472063"/>
        <c:axId val="274576383"/>
      </c:barChart>
      <c:catAx>
        <c:axId val="47047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576383"/>
        <c:crosses val="autoZero"/>
        <c:auto val="1"/>
        <c:lblAlgn val="ctr"/>
        <c:lblOffset val="100"/>
        <c:noMultiLvlLbl val="0"/>
      </c:catAx>
      <c:valAx>
        <c:axId val="27457638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720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000" b="1" i="0" baseline="0">
                <a:effectLst/>
              </a:rPr>
              <a:t>สรุปปริมาณการปล่อยก๊าซเรือนกระจก มกราคม-ธันวาคม 2567</a:t>
            </a:r>
            <a:endParaRPr lang="th-TH" sz="2000">
              <a:effectLst/>
            </a:endParaRPr>
          </a:p>
        </c:rich>
      </c:tx>
      <c:layout>
        <c:manualLayout>
          <c:xMode val="edge"/>
          <c:yMode val="edge"/>
          <c:x val="0.22667382550806997"/>
          <c:y val="3.2351247943021043E-2"/>
        </c:manualLayout>
      </c:layout>
      <c:overlay val="0"/>
      <c:spPr>
        <a:solidFill>
          <a:srgbClr val="92D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'คำนวณก๊าซเรือนกระจก2566-2567'!$X$33</c:f>
              <c:strCache>
                <c:ptCount val="1"/>
                <c:pt idx="0">
                  <c:v>การปล่อยก๊าซเรือนกระจก (GHG)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DA-4BEB-99E0-E1433EF535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DA-4BEB-99E0-E1433EF5359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DA-4BEB-99E0-E1433EF535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'คำนวณก๊าซเรือนกระจก2566-2567'!$W$34:$W$36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'คำนวณก๊าซเรือนกระจก2566-2567'!$X$34:$X$36</c:f>
              <c:numCache>
                <c:formatCode>_-* #,##0.00_-;\-* #,##0.00_-;_-* "-"??_-;_-@_-</c:formatCode>
                <c:ptCount val="3"/>
                <c:pt idx="0">
                  <c:v>2.9454287699999999</c:v>
                </c:pt>
                <c:pt idx="1">
                  <c:v>109.34912580000001</c:v>
                </c:pt>
                <c:pt idx="2">
                  <c:v>29.611468999999996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A-4BEB-99E0-E1433EF535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994687"/>
        <c:axId val="457965807"/>
      </c:barChart>
      <c:catAx>
        <c:axId val="52199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65807"/>
        <c:crosses val="autoZero"/>
        <c:auto val="1"/>
        <c:lblAlgn val="ctr"/>
        <c:lblOffset val="100"/>
        <c:noMultiLvlLbl val="0"/>
      </c:catAx>
      <c:valAx>
        <c:axId val="4579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9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ตารางสรุปเปรียบเทียบการปล่อยก๊าซเรือนกระจก</a:t>
            </a:r>
            <a:r>
              <a:rPr lang="th-TH" sz="24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ประจำปี 2566-2567 (มกราคม-ธันวาคม)</a:t>
            </a:r>
            <a:endParaRPr lang="th-TH" sz="2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เปรียบเทียบคำนวณก๊าซเรือนกระจก!$B$26:$B$28</c:f>
              <c:strCache>
                <c:ptCount val="3"/>
                <c:pt idx="0">
                  <c:v> Scope 1  (ประเภท 1) ทางตรง : น้ำมันเชื้อเพลิง</c:v>
                </c:pt>
                <c:pt idx="1">
                  <c:v> Scope 2  (ประเภท 2) ทางอ้อม : ไฟฟ้า</c:v>
                </c:pt>
                <c:pt idx="2">
                  <c:v> Scope 3  (ประเภท 3) ทางอ้อมอื่นๆ : กระดาษ/น้ำประปา/ขยะฝังกลบ</c:v>
                </c:pt>
              </c:strCache>
            </c:strRef>
          </c:cat>
          <c:val>
            <c:numRef>
              <c:f>เปรียบเทียบคำนวณก๊าซเรือนกระจก!$D$26:$D$28</c:f>
              <c:numCache>
                <c:formatCode>_-* #,##0.00_-;\-* #,##0.00_-;_-* "-"??_-;_-@_-</c:formatCode>
                <c:ptCount val="3"/>
                <c:pt idx="0">
                  <c:v>6.4411575220000001</c:v>
                </c:pt>
                <c:pt idx="1">
                  <c:v>107.2075542</c:v>
                </c:pt>
                <c:pt idx="2">
                  <c:v>29.274595999999999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1-4F24-9960-D0576E9D6A2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เปรียบเทียบคำนวณก๊าซเรือนกระจก!$B$26:$B$28</c:f>
              <c:strCache>
                <c:ptCount val="3"/>
                <c:pt idx="0">
                  <c:v> Scope 1  (ประเภท 1) ทางตรง : น้ำมันเชื้อเพลิง</c:v>
                </c:pt>
                <c:pt idx="1">
                  <c:v> Scope 2  (ประเภท 2) ทางอ้อม : ไฟฟ้า</c:v>
                </c:pt>
                <c:pt idx="2">
                  <c:v> Scope 3  (ประเภท 3) ทางอ้อมอื่นๆ : กระดาษ/น้ำประปา/ขยะฝังกลบ</c:v>
                </c:pt>
              </c:strCache>
            </c:strRef>
          </c:cat>
          <c:val>
            <c:numRef>
              <c:f>เปรียบเทียบคำนวณก๊าซเรือนกระจก!$F$26:$F$28</c:f>
              <c:numCache>
                <c:formatCode>_-* #,##0.00_-;\-* #,##0.00_-;_-* "-"??_-;_-@_-</c:formatCode>
                <c:ptCount val="3"/>
                <c:pt idx="0">
                  <c:v>2.9454287699999999</c:v>
                </c:pt>
                <c:pt idx="1">
                  <c:v>109.34912580000001</c:v>
                </c:pt>
                <c:pt idx="2">
                  <c:v>29.611468999999996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1-4F24-9960-D0576E9D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895903"/>
        <c:axId val="860290655"/>
      </c:barChart>
      <c:catAx>
        <c:axId val="67989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60290655"/>
        <c:crosses val="autoZero"/>
        <c:auto val="1"/>
        <c:lblAlgn val="ctr"/>
        <c:lblOffset val="100"/>
        <c:noMultiLvlLbl val="0"/>
      </c:catAx>
      <c:valAx>
        <c:axId val="86029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7989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ตารางเปรียบเทียบการใช้ปริมาณไฟฟ้าต่อจำนวนพนักงาน ปี พ.ศ.2566-พ.ศ.2567</a:t>
            </a:r>
          </a:p>
        </c:rich>
      </c:tx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'ไฟฟ้า2566-2567'!$G$7:$G$8</c:f>
              <c:strCache>
                <c:ptCount val="2"/>
                <c:pt idx="0">
                  <c:v>ปริมาณการใช้ไฟฟ้าต่อจำนวนพนักงาน หน่วย (kW-h)</c:v>
                </c:pt>
                <c:pt idx="1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'ไฟฟ้า2566-2567'!$G$9:$G$20</c:f>
              <c:numCache>
                <c:formatCode>0</c:formatCode>
                <c:ptCount val="12"/>
                <c:pt idx="0">
                  <c:v>127.90384615384616</c:v>
                </c:pt>
                <c:pt idx="1">
                  <c:v>133.625</c:v>
                </c:pt>
                <c:pt idx="2">
                  <c:v>175.65384615384616</c:v>
                </c:pt>
                <c:pt idx="3">
                  <c:v>182.45192307692307</c:v>
                </c:pt>
                <c:pt idx="4">
                  <c:v>200.42307692307693</c:v>
                </c:pt>
                <c:pt idx="5">
                  <c:v>194.04807692307693</c:v>
                </c:pt>
                <c:pt idx="6">
                  <c:v>186.74038461538461</c:v>
                </c:pt>
                <c:pt idx="7">
                  <c:v>182.90384615384616</c:v>
                </c:pt>
                <c:pt idx="8">
                  <c:v>184.125</c:v>
                </c:pt>
                <c:pt idx="9">
                  <c:v>195.77884615384616</c:v>
                </c:pt>
                <c:pt idx="10">
                  <c:v>181.08653846153845</c:v>
                </c:pt>
                <c:pt idx="11">
                  <c:v>117.35576923076923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C-4082-AAC6-88DCC7EB6FDA}"/>
            </c:ext>
          </c:extLst>
        </c:ser>
        <c:ser>
          <c:idx val="1"/>
          <c:order val="1"/>
          <c:tx>
            <c:strRef>
              <c:f>'ไฟฟ้า2566-2567'!$H$7:$H$8</c:f>
              <c:strCache>
                <c:ptCount val="2"/>
                <c:pt idx="0">
                  <c:v>ปริมาณการใช้ไฟฟ้าต่อจำนวนพนักงาน หน่วย (kW-h)</c:v>
                </c:pt>
                <c:pt idx="1">
                  <c:v>ปี 2567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'ไฟฟ้า2566-2567'!$H$9:$H$20</c:f>
              <c:numCache>
                <c:formatCode>0</c:formatCode>
                <c:ptCount val="12"/>
                <c:pt idx="0">
                  <c:v>160.38461538461539</c:v>
                </c:pt>
                <c:pt idx="1">
                  <c:v>148.95192307692307</c:v>
                </c:pt>
                <c:pt idx="2">
                  <c:v>157.61538461538461</c:v>
                </c:pt>
                <c:pt idx="3">
                  <c:v>229.95192307692307</c:v>
                </c:pt>
                <c:pt idx="4">
                  <c:v>209.61538461538461</c:v>
                </c:pt>
                <c:pt idx="5">
                  <c:v>171.46153846153845</c:v>
                </c:pt>
                <c:pt idx="6">
                  <c:v>206.25</c:v>
                </c:pt>
                <c:pt idx="7">
                  <c:v>192.11538461538461</c:v>
                </c:pt>
                <c:pt idx="8">
                  <c:v>203.11538461538461</c:v>
                </c:pt>
                <c:pt idx="9">
                  <c:v>161.40384615384616</c:v>
                </c:pt>
                <c:pt idx="10">
                  <c:v>172.89423076923077</c:v>
                </c:pt>
                <c:pt idx="11">
                  <c:v>89.52884615384616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C-4082-AAC6-88DCC7EB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ตารางเปรียบเทียบปริมาณการใช้น้ำประปา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พ.ศ.2566-พ.ศ.2567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'ประปา2566-2567'!$C$6:$C$8</c:f>
              <c:strCache>
                <c:ptCount val="3"/>
                <c:pt idx="0">
                  <c:v>ปริมาณการใช้น้ำประปา หน่วย (ลบ.ม.)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B41-4948-82E6-9952E10965F1}"/>
              </c:ext>
            </c:extLst>
          </c:dPt>
          <c:dLbls>
            <c:dLbl>
              <c:idx val="0"/>
              <c:layout>
                <c:manualLayout>
                  <c:x val="0"/>
                  <c:y val="0.357413905209327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1-4948-82E6-9952E10965F1}"/>
                </c:ext>
              </c:extLst>
            </c:dLbl>
            <c:dLbl>
              <c:idx val="1"/>
              <c:layout>
                <c:manualLayout>
                  <c:x val="0"/>
                  <c:y val="0.345454066181251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41-4948-82E6-9952E10965F1}"/>
                </c:ext>
              </c:extLst>
            </c:dLbl>
            <c:dLbl>
              <c:idx val="2"/>
              <c:layout>
                <c:manualLayout>
                  <c:x val="-1.2074360950185656E-3"/>
                  <c:y val="0.366708550046904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41-4948-82E6-9952E10965F1}"/>
                </c:ext>
              </c:extLst>
            </c:dLbl>
            <c:dLbl>
              <c:idx val="3"/>
              <c:layout>
                <c:manualLayout>
                  <c:x val="0"/>
                  <c:y val="0.272123947289441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41-4948-82E6-9952E10965F1}"/>
                </c:ext>
              </c:extLst>
            </c:dLbl>
            <c:dLbl>
              <c:idx val="4"/>
              <c:layout>
                <c:manualLayout>
                  <c:x val="0"/>
                  <c:y val="0.327910293885058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41-4948-82E6-9952E10965F1}"/>
                </c:ext>
              </c:extLst>
            </c:dLbl>
            <c:dLbl>
              <c:idx val="5"/>
              <c:layout>
                <c:manualLayout>
                  <c:x val="0"/>
                  <c:y val="0.373173689174228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41-4948-82E6-9952E10965F1}"/>
                </c:ext>
              </c:extLst>
            </c:dLbl>
            <c:dLbl>
              <c:idx val="6"/>
              <c:layout>
                <c:manualLayout>
                  <c:x val="-8.8417063862808158E-17"/>
                  <c:y val="0.30829901647794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41-4948-82E6-9952E10965F1}"/>
                </c:ext>
              </c:extLst>
            </c:dLbl>
            <c:dLbl>
              <c:idx val="7"/>
              <c:layout>
                <c:manualLayout>
                  <c:x val="0"/>
                  <c:y val="0.322881385717549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41-4948-82E6-9952E10965F1}"/>
                </c:ext>
              </c:extLst>
            </c:dLbl>
            <c:dLbl>
              <c:idx val="8"/>
              <c:layout>
                <c:manualLayout>
                  <c:x val="-1.3074658584835934E-16"/>
                  <c:y val="0.344193470913169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41-4948-82E6-9952E10965F1}"/>
                </c:ext>
              </c:extLst>
            </c:dLbl>
            <c:dLbl>
              <c:idx val="9"/>
              <c:layout>
                <c:manualLayout>
                  <c:x val="8.9146429257324603E-4"/>
                  <c:y val="0.328547327971507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41-4948-82E6-9952E10965F1}"/>
                </c:ext>
              </c:extLst>
            </c:dLbl>
            <c:dLbl>
              <c:idx val="10"/>
              <c:layout>
                <c:manualLayout>
                  <c:x val="0"/>
                  <c:y val="0.364680487133375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41-4948-82E6-9952E10965F1}"/>
                </c:ext>
              </c:extLst>
            </c:dLbl>
            <c:dLbl>
              <c:idx val="11"/>
              <c:layout>
                <c:manualLayout>
                  <c:x val="-1.3074658584835934E-16"/>
                  <c:y val="0.30168440599134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41-4948-82E6-9952E10965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'ประปา2566-2567'!$C$9:$C$20</c:f>
              <c:numCache>
                <c:formatCode>0</c:formatCode>
                <c:ptCount val="12"/>
                <c:pt idx="0">
                  <c:v>393</c:v>
                </c:pt>
                <c:pt idx="1">
                  <c:v>390</c:v>
                </c:pt>
                <c:pt idx="2">
                  <c:v>424</c:v>
                </c:pt>
                <c:pt idx="3">
                  <c:v>309</c:v>
                </c:pt>
                <c:pt idx="4">
                  <c:v>369</c:v>
                </c:pt>
                <c:pt idx="5">
                  <c:v>419</c:v>
                </c:pt>
                <c:pt idx="6">
                  <c:v>346</c:v>
                </c:pt>
                <c:pt idx="7">
                  <c:v>356</c:v>
                </c:pt>
                <c:pt idx="8">
                  <c:v>388</c:v>
                </c:pt>
                <c:pt idx="9">
                  <c:v>364</c:v>
                </c:pt>
                <c:pt idx="10">
                  <c:v>411</c:v>
                </c:pt>
                <c:pt idx="11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3-46A9-819F-A4D43CA2E8DA}"/>
            </c:ext>
          </c:extLst>
        </c:ser>
        <c:ser>
          <c:idx val="1"/>
          <c:order val="1"/>
          <c:tx>
            <c:strRef>
              <c:f>'ประปา2566-2567'!$D$6:$D$8</c:f>
              <c:strCache>
                <c:ptCount val="3"/>
                <c:pt idx="0">
                  <c:v>ปริมาณการใช้น้ำประปา หน่วย (ลบ.ม.)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361925570987563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1-4948-82E6-9952E10965F1}"/>
                </c:ext>
              </c:extLst>
            </c:dLbl>
            <c:dLbl>
              <c:idx val="1"/>
              <c:layout>
                <c:manualLayout>
                  <c:x val="0"/>
                  <c:y val="0.40659586557555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1-4948-82E6-9952E10965F1}"/>
                </c:ext>
              </c:extLst>
            </c:dLbl>
            <c:dLbl>
              <c:idx val="2"/>
              <c:layout>
                <c:manualLayout>
                  <c:x val="-2.6743928777197383E-3"/>
                  <c:y val="0.35417982227481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1-4948-82E6-9952E10965F1}"/>
                </c:ext>
              </c:extLst>
            </c:dLbl>
            <c:dLbl>
              <c:idx val="3"/>
              <c:layout>
                <c:manualLayout>
                  <c:x val="-4.4256636011486893E-17"/>
                  <c:y val="0.318072105940261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1-4948-82E6-9952E10965F1}"/>
                </c:ext>
              </c:extLst>
            </c:dLbl>
            <c:dLbl>
              <c:idx val="4"/>
              <c:layout>
                <c:manualLayout>
                  <c:x val="0"/>
                  <c:y val="0.611383140124067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1-4948-82E6-9952E10965F1}"/>
                </c:ext>
              </c:extLst>
            </c:dLbl>
            <c:dLbl>
              <c:idx val="5"/>
              <c:layout>
                <c:manualLayout>
                  <c:x val="-6.5373292924179668E-17"/>
                  <c:y val="0.31701686456215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41-4948-82E6-9952E10965F1}"/>
                </c:ext>
              </c:extLst>
            </c:dLbl>
            <c:dLbl>
              <c:idx val="6"/>
              <c:layout>
                <c:manualLayout>
                  <c:x val="0"/>
                  <c:y val="0.369807513194660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41-4948-82E6-9952E10965F1}"/>
                </c:ext>
              </c:extLst>
            </c:dLbl>
            <c:dLbl>
              <c:idx val="7"/>
              <c:layout>
                <c:manualLayout>
                  <c:x val="0"/>
                  <c:y val="0.399462841142736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1-4948-82E6-9952E10965F1}"/>
                </c:ext>
              </c:extLst>
            </c:dLbl>
            <c:dLbl>
              <c:idx val="8"/>
              <c:layout>
                <c:manualLayout>
                  <c:x val="0"/>
                  <c:y val="0.347114748144546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41-4948-82E6-9952E10965F1}"/>
                </c:ext>
              </c:extLst>
            </c:dLbl>
            <c:dLbl>
              <c:idx val="9"/>
              <c:layout>
                <c:manualLayout>
                  <c:x val="8.8417063862808158E-17"/>
                  <c:y val="0.373085236625213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41-4948-82E6-9952E10965F1}"/>
                </c:ext>
              </c:extLst>
            </c:dLbl>
            <c:dLbl>
              <c:idx val="10"/>
              <c:layout>
                <c:manualLayout>
                  <c:x val="0"/>
                  <c:y val="0.417721556061928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41-4948-82E6-9952E10965F1}"/>
                </c:ext>
              </c:extLst>
            </c:dLbl>
            <c:dLbl>
              <c:idx val="11"/>
              <c:layout>
                <c:manualLayout>
                  <c:x val="-1.3074658584835934E-16"/>
                  <c:y val="0.29548159776935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1-4948-82E6-9952E10965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'ประปา2566-2567'!$D$9:$D$20</c:f>
              <c:numCache>
                <c:formatCode>0</c:formatCode>
                <c:ptCount val="12"/>
                <c:pt idx="0">
                  <c:v>400</c:v>
                </c:pt>
                <c:pt idx="1">
                  <c:v>459</c:v>
                </c:pt>
                <c:pt idx="2">
                  <c:v>392</c:v>
                </c:pt>
                <c:pt idx="3">
                  <c:v>344</c:v>
                </c:pt>
                <c:pt idx="4">
                  <c:v>692</c:v>
                </c:pt>
                <c:pt idx="5">
                  <c:v>351</c:v>
                </c:pt>
                <c:pt idx="6">
                  <c:v>415</c:v>
                </c:pt>
                <c:pt idx="7">
                  <c:v>444</c:v>
                </c:pt>
                <c:pt idx="8">
                  <c:v>381</c:v>
                </c:pt>
                <c:pt idx="9">
                  <c:v>415</c:v>
                </c:pt>
                <c:pt idx="10">
                  <c:v>465</c:v>
                </c:pt>
                <c:pt idx="11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3-46A9-819F-A4D43CA2E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'ประปา2566-2567'!$I$6:$I$8</c:f>
              <c:strCache>
                <c:ptCount val="3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'ประปา2566-2567'!$I$9:$I$20</c:f>
              <c:numCache>
                <c:formatCode>0</c:formatCode>
                <c:ptCount val="12"/>
                <c:pt idx="0">
                  <c:v>365.49</c:v>
                </c:pt>
                <c:pt idx="1">
                  <c:v>362.7</c:v>
                </c:pt>
                <c:pt idx="2">
                  <c:v>394.32</c:v>
                </c:pt>
                <c:pt idx="3">
                  <c:v>287.37</c:v>
                </c:pt>
                <c:pt idx="4">
                  <c:v>343.17</c:v>
                </c:pt>
                <c:pt idx="5">
                  <c:v>389.67</c:v>
                </c:pt>
                <c:pt idx="6">
                  <c:v>321.77999999999997</c:v>
                </c:pt>
                <c:pt idx="7">
                  <c:v>331.08</c:v>
                </c:pt>
                <c:pt idx="8">
                  <c:v>360.84</c:v>
                </c:pt>
                <c:pt idx="9">
                  <c:v>338.52</c:v>
                </c:pt>
                <c:pt idx="10">
                  <c:v>382.23</c:v>
                </c:pt>
                <c:pt idx="11">
                  <c:v>313.41000000000003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3-46A9-819F-A4D43CA2E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ตารางเปรียบเทียบการใช้ปริมาณน้ำประปาต่อจำนวนพนักงาน ปี พ.ศ.2566-พ.ศ.2567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'ประปา2566-2567'!$G$6:$G$8</c:f>
              <c:strCache>
                <c:ptCount val="3"/>
                <c:pt idx="0">
                  <c:v>ปริมาณการใช้น้ำประปา ต่อ จำนวนพนักงาน หน่วย (ลบ.ม.)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'ประปา2566-2567'!$G$9:$G$20</c:f>
              <c:numCache>
                <c:formatCode>0</c:formatCode>
                <c:ptCount val="12"/>
                <c:pt idx="0">
                  <c:v>4.2717391304347823</c:v>
                </c:pt>
                <c:pt idx="1">
                  <c:v>4.2391304347826084</c:v>
                </c:pt>
                <c:pt idx="2">
                  <c:v>4.6086956521739131</c:v>
                </c:pt>
                <c:pt idx="3">
                  <c:v>3.3586956521739131</c:v>
                </c:pt>
                <c:pt idx="4">
                  <c:v>4.0108695652173916</c:v>
                </c:pt>
                <c:pt idx="5">
                  <c:v>4.5543478260869561</c:v>
                </c:pt>
                <c:pt idx="6">
                  <c:v>3.7608695652173911</c:v>
                </c:pt>
                <c:pt idx="7">
                  <c:v>3.8695652173913042</c:v>
                </c:pt>
                <c:pt idx="8">
                  <c:v>4.2173913043478262</c:v>
                </c:pt>
                <c:pt idx="9">
                  <c:v>3.9565217391304346</c:v>
                </c:pt>
                <c:pt idx="10">
                  <c:v>4.4673913043478262</c:v>
                </c:pt>
                <c:pt idx="11">
                  <c:v>3.6630434782608696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69A-9B2A-30399DB0F500}"/>
            </c:ext>
          </c:extLst>
        </c:ser>
        <c:ser>
          <c:idx val="1"/>
          <c:order val="1"/>
          <c:tx>
            <c:strRef>
              <c:f>'ประปา2566-2567'!$H$6:$H$8</c:f>
              <c:strCache>
                <c:ptCount val="3"/>
                <c:pt idx="0">
                  <c:v>ปริมาณการใช้น้ำประปา ต่อ จำนวนพนักงาน หน่วย (ลบ.ม.)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'ประปา2566-2567'!$H$9:$H$20</c:f>
              <c:numCache>
                <c:formatCode>0</c:formatCode>
                <c:ptCount val="12"/>
                <c:pt idx="0">
                  <c:v>3.8461538461538463</c:v>
                </c:pt>
                <c:pt idx="1">
                  <c:v>4.4134615384615383</c:v>
                </c:pt>
                <c:pt idx="2">
                  <c:v>3.7692307692307692</c:v>
                </c:pt>
                <c:pt idx="3">
                  <c:v>3.3076923076923075</c:v>
                </c:pt>
                <c:pt idx="4">
                  <c:v>6.6538461538461542</c:v>
                </c:pt>
                <c:pt idx="5">
                  <c:v>3.375</c:v>
                </c:pt>
                <c:pt idx="6">
                  <c:v>3.9903846153846154</c:v>
                </c:pt>
                <c:pt idx="7">
                  <c:v>4.2692307692307692</c:v>
                </c:pt>
                <c:pt idx="8">
                  <c:v>3.6634615384615383</c:v>
                </c:pt>
                <c:pt idx="9">
                  <c:v>3.9903846153846154</c:v>
                </c:pt>
                <c:pt idx="10">
                  <c:v>4.4711538461538458</c:v>
                </c:pt>
                <c:pt idx="11">
                  <c:v>3.1346153846153846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E-469A-9B2A-30399DB0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ตารางเปรียบเทียบปริมาณการใช้กระดาษ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พ.ศ.2566-พ.ศ.2567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52676340875E-2"/>
          <c:y val="0.12018497283178839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'กระดาษ2566-2567'!$C$6:$C$8</c:f>
              <c:strCache>
                <c:ptCount val="3"/>
                <c:pt idx="0">
                  <c:v>ปริมาณการใช้กระดาษ หน่วย (กก.)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7D-4ECB-A95A-F0AA265EC3A3}"/>
              </c:ext>
            </c:extLst>
          </c:dPt>
          <c:dLbls>
            <c:dLbl>
              <c:idx val="0"/>
              <c:layout>
                <c:manualLayout>
                  <c:x val="0"/>
                  <c:y val="9.60708296005170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D-4ECB-A95A-F0AA265EC3A3}"/>
                </c:ext>
              </c:extLst>
            </c:dLbl>
            <c:dLbl>
              <c:idx val="1"/>
              <c:layout>
                <c:manualLayout>
                  <c:x val="0"/>
                  <c:y val="6.1030236813073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7D-4ECB-A95A-F0AA265EC3A3}"/>
                </c:ext>
              </c:extLst>
            </c:dLbl>
            <c:dLbl>
              <c:idx val="2"/>
              <c:layout>
                <c:manualLayout>
                  <c:x val="-1.9036678401550624E-4"/>
                  <c:y val="0.38168515058264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D-4ECB-A95A-F0AA265EC3A3}"/>
                </c:ext>
              </c:extLst>
            </c:dLbl>
            <c:dLbl>
              <c:idx val="3"/>
              <c:layout>
                <c:manualLayout>
                  <c:x val="-3.7293412581101237E-17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D-4ECB-A95A-F0AA265EC3A3}"/>
                </c:ext>
              </c:extLst>
            </c:dLbl>
            <c:dLbl>
              <c:idx val="4"/>
              <c:layout>
                <c:manualLayout>
                  <c:x val="0"/>
                  <c:y val="0.138132606594775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7D-4ECB-A95A-F0AA265EC3A3}"/>
                </c:ext>
              </c:extLst>
            </c:dLbl>
            <c:dLbl>
              <c:idx val="5"/>
              <c:layout>
                <c:manualLayout>
                  <c:x val="1.0171048199396112E-3"/>
                  <c:y val="8.24414689096975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7D-4ECB-A95A-F0AA265EC3A3}"/>
                </c:ext>
              </c:extLst>
            </c:dLbl>
            <c:dLbl>
              <c:idx val="6"/>
              <c:layout>
                <c:manualLayout>
                  <c:x val="0"/>
                  <c:y val="-5.132728648173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7D-4ECB-A95A-F0AA265EC3A3}"/>
                </c:ext>
              </c:extLst>
            </c:dLbl>
            <c:dLbl>
              <c:idx val="7"/>
              <c:layout>
                <c:manualLayout>
                  <c:x val="-7.4586825162202473E-17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7D-4ECB-A95A-F0AA265EC3A3}"/>
                </c:ext>
              </c:extLst>
            </c:dLbl>
            <c:dLbl>
              <c:idx val="8"/>
              <c:layout>
                <c:manualLayout>
                  <c:x val="-1.0171048199396112E-3"/>
                  <c:y val="3.2308772691171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7D-4ECB-A95A-F0AA265EC3A3}"/>
                </c:ext>
              </c:extLst>
            </c:dLbl>
            <c:dLbl>
              <c:idx val="9"/>
              <c:layout>
                <c:manualLayout>
                  <c:x val="0"/>
                  <c:y val="-5.132728648173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7D-4ECB-A95A-F0AA265EC3A3}"/>
                </c:ext>
              </c:extLst>
            </c:dLbl>
            <c:dLbl>
              <c:idx val="10"/>
              <c:layout>
                <c:manualLayout>
                  <c:x val="0"/>
                  <c:y val="3.2308772691171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7D-4ECB-A95A-F0AA265EC3A3}"/>
                </c:ext>
              </c:extLst>
            </c:dLbl>
            <c:dLbl>
              <c:idx val="11"/>
              <c:layout>
                <c:manualLayout>
                  <c:x val="-1.0171048199396112E-3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7D-4ECB-A95A-F0AA265E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'กระดาษ2566-2567'!$C$9:$C$20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300</c:v>
                </c:pt>
                <c:pt idx="7">
                  <c:v>375</c:v>
                </c:pt>
                <c:pt idx="8">
                  <c:v>625</c:v>
                </c:pt>
                <c:pt idx="9">
                  <c:v>0</c:v>
                </c:pt>
                <c:pt idx="10">
                  <c:v>250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7D-4ECB-A95A-F0AA265EC3A3}"/>
            </c:ext>
          </c:extLst>
        </c:ser>
        <c:ser>
          <c:idx val="1"/>
          <c:order val="1"/>
          <c:tx>
            <c:strRef>
              <c:f>'กระดาษ2566-2567'!$D$6:$D$8</c:f>
              <c:strCache>
                <c:ptCount val="3"/>
                <c:pt idx="0">
                  <c:v>ปริมาณการใช้กระดาษ หน่วย (กก.)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240015018383967E-4"/>
                  <c:y val="0.281178644860086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7D-4ECB-A95A-F0AA265EC3A3}"/>
                </c:ext>
              </c:extLst>
            </c:dLbl>
            <c:dLbl>
              <c:idx val="1"/>
              <c:layout>
                <c:manualLayout>
                  <c:x val="0"/>
                  <c:y val="8.4034900681260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7D-4ECB-A95A-F0AA265EC3A3}"/>
                </c:ext>
              </c:extLst>
            </c:dLbl>
            <c:dLbl>
              <c:idx val="2"/>
              <c:layout>
                <c:manualLayout>
                  <c:x val="-1.0164917380432331E-3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7D-4ECB-A95A-F0AA265EC3A3}"/>
                </c:ext>
              </c:extLst>
            </c:dLbl>
            <c:dLbl>
              <c:idx val="3"/>
              <c:layout>
                <c:manualLayout>
                  <c:x val="-6.5034585454529226E-4"/>
                  <c:y val="0.191906005986655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7D-4ECB-A95A-F0AA265EC3A3}"/>
                </c:ext>
              </c:extLst>
            </c:dLbl>
            <c:dLbl>
              <c:idx val="4"/>
              <c:layout>
                <c:manualLayout>
                  <c:x val="1.0164917380431958E-3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7D-4ECB-A95A-F0AA265EC3A3}"/>
                </c:ext>
              </c:extLst>
            </c:dLbl>
            <c:dLbl>
              <c:idx val="5"/>
              <c:layout>
                <c:manualLayout>
                  <c:x val="0"/>
                  <c:y val="0.243981711996157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7D-4ECB-A95A-F0AA265EC3A3}"/>
                </c:ext>
              </c:extLst>
            </c:dLbl>
            <c:dLbl>
              <c:idx val="6"/>
              <c:layout>
                <c:manualLayout>
                  <c:x val="0"/>
                  <c:y val="0.20661753937895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7D-4ECB-A95A-F0AA265EC3A3}"/>
                </c:ext>
              </c:extLst>
            </c:dLbl>
            <c:dLbl>
              <c:idx val="7"/>
              <c:layout>
                <c:manualLayout>
                  <c:x val="-8.9445444582243641E-4"/>
                  <c:y val="0.559273458963289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7D-4ECB-A95A-F0AA265EC3A3}"/>
                </c:ext>
              </c:extLst>
            </c:dLbl>
            <c:dLbl>
              <c:idx val="8"/>
              <c:layout>
                <c:manualLayout>
                  <c:x val="0"/>
                  <c:y val="1.1794942388687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7D-4ECB-A95A-F0AA265EC3A3}"/>
                </c:ext>
              </c:extLst>
            </c:dLbl>
            <c:dLbl>
              <c:idx val="9"/>
              <c:layout>
                <c:manualLayout>
                  <c:x val="1.4908373268500025E-16"/>
                  <c:y val="2.2357711190259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7D-4ECB-A95A-F0AA265EC3A3}"/>
                </c:ext>
              </c:extLst>
            </c:dLbl>
            <c:dLbl>
              <c:idx val="10"/>
              <c:layout>
                <c:manualLayout>
                  <c:x val="-8.9445444582243641E-4"/>
                  <c:y val="8.07524910229435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97D-4ECB-A95A-F0AA265EC3A3}"/>
                </c:ext>
              </c:extLst>
            </c:dLbl>
            <c:dLbl>
              <c:idx val="11"/>
              <c:layout>
                <c:manualLayout>
                  <c:x val="0"/>
                  <c:y val="1.4755759666809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97D-4ECB-A95A-F0AA265E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'กระดาษ2566-2567'!$D$9:$D$20</c:f>
              <c:numCache>
                <c:formatCode>0</c:formatCode>
                <c:ptCount val="12"/>
                <c:pt idx="0">
                  <c:v>275</c:v>
                </c:pt>
                <c:pt idx="1">
                  <c:v>75</c:v>
                </c:pt>
                <c:pt idx="2">
                  <c:v>0</c:v>
                </c:pt>
                <c:pt idx="3">
                  <c:v>187.5</c:v>
                </c:pt>
                <c:pt idx="4">
                  <c:v>0</c:v>
                </c:pt>
                <c:pt idx="5">
                  <c:v>250</c:v>
                </c:pt>
                <c:pt idx="6">
                  <c:v>200</c:v>
                </c:pt>
                <c:pt idx="7">
                  <c:v>550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7D-4ECB-A95A-F0AA265EC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'กระดาษ2566-2567'!$I$6:$I$8</c:f>
              <c:strCache>
                <c:ptCount val="3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'กระดาษ2566-2567'!$I$9:$I$20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279</c:v>
                </c:pt>
                <c:pt idx="7">
                  <c:v>348.75</c:v>
                </c:pt>
                <c:pt idx="8">
                  <c:v>581.25</c:v>
                </c:pt>
                <c:pt idx="9">
                  <c:v>0</c:v>
                </c:pt>
                <c:pt idx="10">
                  <c:v>232.5</c:v>
                </c:pt>
                <c:pt idx="11">
                  <c:v>116.25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97D-4ECB-A95A-F0AA265EC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ตารางเปรียบเทียบการใช้ปริมาณกระดาษ ต่อจำนวนพนักงาน ปี พ.ศ.2566-พ.ศ.2567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'กระดาษ2566-2567'!$G$6:$G$8</c:f>
              <c:strCache>
                <c:ptCount val="3"/>
                <c:pt idx="0">
                  <c:v>ปริมาณการใช้กระดาษ ต่อ จำนวนพนักงาน หน่วย (กก.)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'กระดาษ2566-2567'!$G$9:$G$20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3.2608695652173911</c:v>
                </c:pt>
                <c:pt idx="7">
                  <c:v>4.0760869565217392</c:v>
                </c:pt>
                <c:pt idx="8">
                  <c:v>6.7934782608695654</c:v>
                </c:pt>
                <c:pt idx="9">
                  <c:v>0</c:v>
                </c:pt>
                <c:pt idx="10">
                  <c:v>2.7173913043478262</c:v>
                </c:pt>
                <c:pt idx="11">
                  <c:v>1.3586956521739131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C-406F-900F-EF039FEC493A}"/>
            </c:ext>
          </c:extLst>
        </c:ser>
        <c:ser>
          <c:idx val="1"/>
          <c:order val="1"/>
          <c:tx>
            <c:strRef>
              <c:f>'กระดาษ2566-2567'!$H$6:$H$8</c:f>
              <c:strCache>
                <c:ptCount val="3"/>
                <c:pt idx="0">
                  <c:v>ปริมาณการใช้กระดาษ ต่อ จำนวนพนักงาน หน่วย (กก.)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'กระดาษ2566-2567'!$H$9:$H$20</c:f>
              <c:numCache>
                <c:formatCode>0</c:formatCode>
                <c:ptCount val="12"/>
                <c:pt idx="0">
                  <c:v>2.6442307692307692</c:v>
                </c:pt>
                <c:pt idx="1">
                  <c:v>0.72115384615384615</c:v>
                </c:pt>
                <c:pt idx="2">
                  <c:v>0</c:v>
                </c:pt>
                <c:pt idx="3">
                  <c:v>1.8028846153846154</c:v>
                </c:pt>
                <c:pt idx="4">
                  <c:v>0</c:v>
                </c:pt>
                <c:pt idx="5">
                  <c:v>2.4038461538461537</c:v>
                </c:pt>
                <c:pt idx="6">
                  <c:v>1.9230769230769231</c:v>
                </c:pt>
                <c:pt idx="7">
                  <c:v>5.2884615384615383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0C-406F-900F-EF039FEC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ตารางเปรียบเทียบปริมาณการใช้น้ำมันเชื้อเพลิง ดีเซล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'ดีเซล2566-2567'!$C$6:$C$8</c:f>
              <c:strCache>
                <c:ptCount val="3"/>
                <c:pt idx="0">
                  <c:v>ปริมาณการใช้น้ำมันเชื้อเพลิง ดีเซล หน่วย(ลิตร)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4-4B4C-9652-967DB46F4968}"/>
              </c:ext>
            </c:extLst>
          </c:dPt>
          <c:dLbls>
            <c:dLbl>
              <c:idx val="0"/>
              <c:layout>
                <c:manualLayout>
                  <c:x val="0"/>
                  <c:y val="0.287246431144669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C4-4B4C-9652-967DB46F4968}"/>
                </c:ext>
              </c:extLst>
            </c:dLbl>
            <c:dLbl>
              <c:idx val="1"/>
              <c:layout>
                <c:manualLayout>
                  <c:x val="-1.5082782998905386E-17"/>
                  <c:y val="0.203016466232800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4-4B4C-9652-967DB46F4968}"/>
                </c:ext>
              </c:extLst>
            </c:dLbl>
            <c:dLbl>
              <c:idx val="2"/>
              <c:layout>
                <c:manualLayout>
                  <c:x val="-1.7127847788107534E-4"/>
                  <c:y val="0.213112065279152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4-4B4C-9652-967DB46F4968}"/>
                </c:ext>
              </c:extLst>
            </c:dLbl>
            <c:dLbl>
              <c:idx val="3"/>
              <c:layout>
                <c:manualLayout>
                  <c:x val="-3.7993543033548248E-17"/>
                  <c:y val="0.144913608696254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4-4B4C-9652-967DB46F4968}"/>
                </c:ext>
              </c:extLst>
            </c:dLbl>
            <c:dLbl>
              <c:idx val="4"/>
              <c:layout>
                <c:manualLayout>
                  <c:x val="0"/>
                  <c:y val="0.655591841277465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C4-4B4C-9652-967DB46F4968}"/>
                </c:ext>
              </c:extLst>
            </c:dLbl>
            <c:dLbl>
              <c:idx val="5"/>
              <c:layout>
                <c:manualLayout>
                  <c:x val="0"/>
                  <c:y val="0.343902046124196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C4-4B4C-9652-967DB46F4968}"/>
                </c:ext>
              </c:extLst>
            </c:dLbl>
            <c:dLbl>
              <c:idx val="6"/>
              <c:layout>
                <c:manualLayout>
                  <c:x val="-6.0331131995621545E-17"/>
                  <c:y val="0.16770749737864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C4-4B4C-9652-967DB46F4968}"/>
                </c:ext>
              </c:extLst>
            </c:dLbl>
            <c:dLbl>
              <c:idx val="7"/>
              <c:layout>
                <c:manualLayout>
                  <c:x val="2.1351507681392751E-4"/>
                  <c:y val="0.132196727841464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C4-4B4C-9652-967DB46F4968}"/>
                </c:ext>
              </c:extLst>
            </c:dLbl>
            <c:dLbl>
              <c:idx val="8"/>
              <c:layout>
                <c:manualLayout>
                  <c:x val="1.0362218351684426E-3"/>
                  <c:y val="0.256484274776964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C4-4B4C-9652-967DB46F4968}"/>
                </c:ext>
              </c:extLst>
            </c:dLbl>
            <c:dLbl>
              <c:idx val="9"/>
              <c:layout>
                <c:manualLayout>
                  <c:x val="0"/>
                  <c:y val="0.128363686421069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C4-4B4C-9652-967DB46F4968}"/>
                </c:ext>
              </c:extLst>
            </c:dLbl>
            <c:dLbl>
              <c:idx val="10"/>
              <c:layout>
                <c:manualLayout>
                  <c:x val="0"/>
                  <c:y val="0.226463713952657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C4-4B4C-9652-967DB46F4968}"/>
                </c:ext>
              </c:extLst>
            </c:dLbl>
            <c:dLbl>
              <c:idx val="11"/>
              <c:layout>
                <c:manualLayout>
                  <c:x val="-1.2066226399124309E-16"/>
                  <c:y val="0.134014984213270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C4-4B4C-9652-967DB46F4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'ดีเซล2566-2567'!$C$9:$C$20</c:f>
              <c:numCache>
                <c:formatCode>0.00</c:formatCode>
                <c:ptCount val="12"/>
                <c:pt idx="0">
                  <c:v>201.82</c:v>
                </c:pt>
                <c:pt idx="1">
                  <c:v>137.22999999999999</c:v>
                </c:pt>
                <c:pt idx="2">
                  <c:v>145.99</c:v>
                </c:pt>
                <c:pt idx="3">
                  <c:v>100.61</c:v>
                </c:pt>
                <c:pt idx="4">
                  <c:v>461.44</c:v>
                </c:pt>
                <c:pt idx="5">
                  <c:v>237.96</c:v>
                </c:pt>
                <c:pt idx="6">
                  <c:v>113.38</c:v>
                </c:pt>
                <c:pt idx="7">
                  <c:v>86.74</c:v>
                </c:pt>
                <c:pt idx="8">
                  <c:v>176.4</c:v>
                </c:pt>
                <c:pt idx="9">
                  <c:v>80.17</c:v>
                </c:pt>
                <c:pt idx="10">
                  <c:v>155.84</c:v>
                </c:pt>
                <c:pt idx="11">
                  <c:v>85.16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C4-4B4C-9652-967DB46F4968}"/>
            </c:ext>
          </c:extLst>
        </c:ser>
        <c:ser>
          <c:idx val="1"/>
          <c:order val="1"/>
          <c:tx>
            <c:strRef>
              <c:f>'ดีเซล2566-2567'!$D$6:$D$8</c:f>
              <c:strCache>
                <c:ptCount val="3"/>
                <c:pt idx="0">
                  <c:v>ปริมาณการใช้น้ำมันเชื้อเพลิง ดีเซล หน่วย(ลิตร)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4983857583870619E-18"/>
                  <c:y val="0.29433938028759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C4-4B4C-9652-967DB46F4968}"/>
                </c:ext>
              </c:extLst>
            </c:dLbl>
            <c:dLbl>
              <c:idx val="1"/>
              <c:layout>
                <c:manualLayout>
                  <c:x val="8.2270675835463569E-4"/>
                  <c:y val="7.00919086419896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C4-4B4C-9652-967DB46F4968}"/>
                </c:ext>
              </c:extLst>
            </c:dLbl>
            <c:dLbl>
              <c:idx val="2"/>
              <c:layout>
                <c:manualLayout>
                  <c:x val="0"/>
                  <c:y val="0.101009003415088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C4-4B4C-9652-967DB46F4968}"/>
                </c:ext>
              </c:extLst>
            </c:dLbl>
            <c:dLbl>
              <c:idx val="3"/>
              <c:layout>
                <c:manualLayout>
                  <c:x val="1.0362218351685631E-3"/>
                  <c:y val="7.90314738772089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C4-4B4C-9652-967DB46F4968}"/>
                </c:ext>
              </c:extLst>
            </c:dLbl>
            <c:dLbl>
              <c:idx val="4"/>
              <c:layout>
                <c:manualLayout>
                  <c:x val="8.2270675835463569E-4"/>
                  <c:y val="5.751846666627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C4-4B4C-9652-967DB46F4968}"/>
                </c:ext>
              </c:extLst>
            </c:dLbl>
            <c:dLbl>
              <c:idx val="5"/>
              <c:layout>
                <c:manualLayout>
                  <c:x val="8.2270675835457541E-4"/>
                  <c:y val="0.110302671735603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C4-4B4C-9652-967DB46F4968}"/>
                </c:ext>
              </c:extLst>
            </c:dLbl>
            <c:dLbl>
              <c:idx val="6"/>
              <c:layout>
                <c:manualLayout>
                  <c:x val="0"/>
                  <c:y val="0.126959868316999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C4-4B4C-9652-967DB46F4968}"/>
                </c:ext>
              </c:extLst>
            </c:dLbl>
            <c:dLbl>
              <c:idx val="7"/>
              <c:layout>
                <c:manualLayout>
                  <c:x val="8.2270675835463569E-4"/>
                  <c:y val="6.96405663306250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C4-4B4C-9652-967DB46F4968}"/>
                </c:ext>
              </c:extLst>
            </c:dLbl>
            <c:dLbl>
              <c:idx val="8"/>
              <c:layout>
                <c:manualLayout>
                  <c:x val="2.1351507681392751E-4"/>
                  <c:y val="0.145445572393432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C4-4B4C-9652-967DB46F4968}"/>
                </c:ext>
              </c:extLst>
            </c:dLbl>
            <c:dLbl>
              <c:idx val="9"/>
              <c:layout>
                <c:manualLayout>
                  <c:x val="0"/>
                  <c:y val="0.12362018288459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C4-4B4C-9652-967DB46F4968}"/>
                </c:ext>
              </c:extLst>
            </c:dLbl>
            <c:dLbl>
              <c:idx val="10"/>
              <c:layout>
                <c:manualLayout>
                  <c:x val="1.0362218351685631E-3"/>
                  <c:y val="9.6286164498309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C4-4B4C-9652-967DB46F4968}"/>
                </c:ext>
              </c:extLst>
            </c:dLbl>
            <c:dLbl>
              <c:idx val="11"/>
              <c:layout>
                <c:manualLayout>
                  <c:x val="-1.2066226399124309E-16"/>
                  <c:y val="6.7414901032727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C4-4B4C-9652-967DB46F4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'ดีเซล2566-2567'!$D$9:$D$20</c:f>
              <c:numCache>
                <c:formatCode>0.00</c:formatCode>
                <c:ptCount val="12"/>
                <c:pt idx="0">
                  <c:v>211.56</c:v>
                </c:pt>
                <c:pt idx="1">
                  <c:v>43.8</c:v>
                </c:pt>
                <c:pt idx="2">
                  <c:v>65.45</c:v>
                </c:pt>
                <c:pt idx="3">
                  <c:v>48.18</c:v>
                </c:pt>
                <c:pt idx="4">
                  <c:v>35.159999999999997</c:v>
                </c:pt>
                <c:pt idx="5">
                  <c:v>72.63</c:v>
                </c:pt>
                <c:pt idx="6">
                  <c:v>89.29</c:v>
                </c:pt>
                <c:pt idx="7">
                  <c:v>32.479999999999997</c:v>
                </c:pt>
                <c:pt idx="8">
                  <c:v>98.78</c:v>
                </c:pt>
                <c:pt idx="9">
                  <c:v>77.489999999999995</c:v>
                </c:pt>
                <c:pt idx="10">
                  <c:v>64.48</c:v>
                </c:pt>
                <c:pt idx="11">
                  <c:v>34.67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C4-4B4C-9652-967DB46F49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'ดีเซล2566-2567'!$I$6:$I$8</c:f>
              <c:strCache>
                <c:ptCount val="3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'ดีเซล2566-2567'!$I$9:$I$20</c:f>
              <c:numCache>
                <c:formatCode>0</c:formatCode>
                <c:ptCount val="12"/>
                <c:pt idx="0">
                  <c:v>187.69259999999997</c:v>
                </c:pt>
                <c:pt idx="1">
                  <c:v>127.62389999999999</c:v>
                </c:pt>
                <c:pt idx="2">
                  <c:v>135.77070000000001</c:v>
                </c:pt>
                <c:pt idx="3">
                  <c:v>93.567299999999989</c:v>
                </c:pt>
                <c:pt idx="4">
                  <c:v>429.13919999999996</c:v>
                </c:pt>
                <c:pt idx="5">
                  <c:v>221.30280000000002</c:v>
                </c:pt>
                <c:pt idx="6">
                  <c:v>105.4434</c:v>
                </c:pt>
                <c:pt idx="7">
                  <c:v>80.668199999999999</c:v>
                </c:pt>
                <c:pt idx="8">
                  <c:v>164.05200000000002</c:v>
                </c:pt>
                <c:pt idx="9">
                  <c:v>74.55810000000001</c:v>
                </c:pt>
                <c:pt idx="10">
                  <c:v>144.93120000000002</c:v>
                </c:pt>
                <c:pt idx="11">
                  <c:v>79.198800000000006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C4-4B4C-9652-967DB46F49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ตารางเปรียบเทียบการใช้ปริมาณน้ำมันเชื้อเพลิง ดีเซล ต่อจำนวนพนักงาน 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'ดีเซล2566-2567'!$G$6:$G$8</c:f>
              <c:strCache>
                <c:ptCount val="3"/>
                <c:pt idx="0">
                  <c:v>ปริมาณการใช้น้ำมันเชื้อเพลิง ดีเซล ต่อ จำนวนพนักงาน หน่วย 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'ดีเซล2566-2567'!$G$9:$G$20</c:f>
              <c:numCache>
                <c:formatCode>0</c:formatCode>
                <c:ptCount val="12"/>
                <c:pt idx="0">
                  <c:v>2.193695652173913</c:v>
                </c:pt>
                <c:pt idx="1">
                  <c:v>1.4916304347826086</c:v>
                </c:pt>
                <c:pt idx="2">
                  <c:v>1.5868478260869565</c:v>
                </c:pt>
                <c:pt idx="3">
                  <c:v>1.0935869565217391</c:v>
                </c:pt>
                <c:pt idx="4">
                  <c:v>5.0156521739130433</c:v>
                </c:pt>
                <c:pt idx="5">
                  <c:v>2.5865217391304349</c:v>
                </c:pt>
                <c:pt idx="6">
                  <c:v>1.2323913043478261</c:v>
                </c:pt>
                <c:pt idx="7">
                  <c:v>0.9428260869565217</c:v>
                </c:pt>
                <c:pt idx="8">
                  <c:v>1.9173913043478261</c:v>
                </c:pt>
                <c:pt idx="9">
                  <c:v>0.87141304347826087</c:v>
                </c:pt>
                <c:pt idx="10">
                  <c:v>1.693913043478261</c:v>
                </c:pt>
                <c:pt idx="11">
                  <c:v>0.92565217391304344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1-42C1-8F4E-57024E24D976}"/>
            </c:ext>
          </c:extLst>
        </c:ser>
        <c:ser>
          <c:idx val="1"/>
          <c:order val="1"/>
          <c:tx>
            <c:strRef>
              <c:f>'ดีเซล2566-2567'!$H$6:$H$8</c:f>
              <c:strCache>
                <c:ptCount val="3"/>
                <c:pt idx="0">
                  <c:v>ปริมาณการใช้น้ำมันเชื้อเพลิง ดีเซล ต่อ จำนวนพนักงาน หน่วย 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'ดีเซล2566-2567'!$H$9:$H$20</c:f>
              <c:numCache>
                <c:formatCode>0</c:formatCode>
                <c:ptCount val="12"/>
                <c:pt idx="0">
                  <c:v>2.0342307692307693</c:v>
                </c:pt>
                <c:pt idx="1">
                  <c:v>0.4211538461538461</c:v>
                </c:pt>
                <c:pt idx="2">
                  <c:v>0.62932692307692306</c:v>
                </c:pt>
                <c:pt idx="3">
                  <c:v>0.46326923076923077</c:v>
                </c:pt>
                <c:pt idx="4">
                  <c:v>0.33807692307692305</c:v>
                </c:pt>
                <c:pt idx="5">
                  <c:v>0.69836538461538455</c:v>
                </c:pt>
                <c:pt idx="6">
                  <c:v>0.85855769230769241</c:v>
                </c:pt>
                <c:pt idx="7">
                  <c:v>0.31230769230769229</c:v>
                </c:pt>
                <c:pt idx="8">
                  <c:v>0.94980769230769235</c:v>
                </c:pt>
                <c:pt idx="9">
                  <c:v>0.7450961538461538</c:v>
                </c:pt>
                <c:pt idx="10">
                  <c:v>0.62</c:v>
                </c:pt>
                <c:pt idx="11">
                  <c:v>0.33336538461538462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1-42C1-8F4E-57024E24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ตารางเปรียบเทียบปริมาณการใช้น้ำมันเชื้อเพลิง </a:t>
            </a:r>
            <a:r>
              <a:rPr lang="th-TH" sz="2000" b="1" i="0" u="none" strike="noStrike" baseline="0">
                <a:effectLst/>
              </a:rPr>
              <a:t>แก๊สโซฮอล์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พ.ศ.2566-พ.ศ.2567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'แก๊สโซฮอล์2566-2567'!$C$6:$C$8</c:f>
              <c:strCache>
                <c:ptCount val="3"/>
                <c:pt idx="0">
                  <c:v>ปริมาณการใช้น้ำมันเชื้อเพลิง แก๊สโซฮอล์ หน่วย(ลิตร)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A-48BD-A394-DE4FAEFEF717}"/>
              </c:ext>
            </c:extLst>
          </c:dPt>
          <c:dLbls>
            <c:dLbl>
              <c:idx val="0"/>
              <c:layout>
                <c:manualLayout>
                  <c:x val="-6.8501896427192933E-18"/>
                  <c:y val="0.202885427388602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A-48BD-A394-DE4FAEFEF717}"/>
                </c:ext>
              </c:extLst>
            </c:dLbl>
            <c:dLbl>
              <c:idx val="1"/>
              <c:layout>
                <c:manualLayout>
                  <c:x val="0"/>
                  <c:y val="0.16259400189587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A-48BD-A394-DE4FAEFEF717}"/>
                </c:ext>
              </c:extLst>
            </c:dLbl>
            <c:dLbl>
              <c:idx val="2"/>
              <c:layout>
                <c:manualLayout>
                  <c:x val="-1.7123220163365322E-4"/>
                  <c:y val="0.135783519133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A-48BD-A394-DE4FAEFEF717}"/>
                </c:ext>
              </c:extLst>
            </c:dLbl>
            <c:dLbl>
              <c:idx val="3"/>
              <c:layout>
                <c:manualLayout>
                  <c:x val="-7.4730204836668309E-4"/>
                  <c:y val="0.22721215034258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A-48BD-A394-DE4FAEFEF717}"/>
                </c:ext>
              </c:extLst>
            </c:dLbl>
            <c:dLbl>
              <c:idx val="4"/>
              <c:layout>
                <c:manualLayout>
                  <c:x val="0"/>
                  <c:y val="0.219748084508859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A-48BD-A394-DE4FAEFEF717}"/>
                </c:ext>
              </c:extLst>
            </c:dLbl>
            <c:dLbl>
              <c:idx val="5"/>
              <c:layout>
                <c:manualLayout>
                  <c:x val="-5.4801517141754347E-17"/>
                  <c:y val="0.1779071788126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A-48BD-A394-DE4FAEFEF717}"/>
                </c:ext>
              </c:extLst>
            </c:dLbl>
            <c:dLbl>
              <c:idx val="6"/>
              <c:layout>
                <c:manualLayout>
                  <c:x val="0"/>
                  <c:y val="0.17121581887936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A-48BD-A394-DE4FAEFEF717}"/>
                </c:ext>
              </c:extLst>
            </c:dLbl>
            <c:dLbl>
              <c:idx val="7"/>
              <c:layout>
                <c:manualLayout>
                  <c:x val="-6.7139498991053968E-4"/>
                  <c:y val="0.305888664093498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A-48BD-A394-DE4FAEFEF717}"/>
                </c:ext>
              </c:extLst>
            </c:dLbl>
            <c:dLbl>
              <c:idx val="8"/>
              <c:layout>
                <c:manualLayout>
                  <c:x val="1.8241231101863919E-4"/>
                  <c:y val="0.285624822370634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A-48BD-A394-DE4FAEFEF717}"/>
                </c:ext>
              </c:extLst>
            </c:dLbl>
            <c:dLbl>
              <c:idx val="9"/>
              <c:layout>
                <c:manualLayout>
                  <c:x val="-7.473020483667927E-4"/>
                  <c:y val="0.276347701962771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A-48BD-A394-DE4FAEFEF717}"/>
                </c:ext>
              </c:extLst>
            </c:dLbl>
            <c:dLbl>
              <c:idx val="10"/>
              <c:layout>
                <c:manualLayout>
                  <c:x val="0"/>
                  <c:y val="0.300392542734210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A-48BD-A394-DE4FAEFEF717}"/>
                </c:ext>
              </c:extLst>
            </c:dLbl>
            <c:dLbl>
              <c:idx val="11"/>
              <c:layout>
                <c:manualLayout>
                  <c:x val="7.4730204836657348E-4"/>
                  <c:y val="0.212448207781459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A-48BD-A394-DE4FAEFEF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'แก๊สโซฮอล์2566-2567'!$C$9:$C$20</c:f>
              <c:numCache>
                <c:formatCode>0.00</c:formatCode>
                <c:ptCount val="12"/>
                <c:pt idx="0">
                  <c:v>33.28</c:v>
                </c:pt>
                <c:pt idx="1">
                  <c:v>27.21</c:v>
                </c:pt>
                <c:pt idx="2">
                  <c:v>22.95</c:v>
                </c:pt>
                <c:pt idx="3">
                  <c:v>36.56</c:v>
                </c:pt>
                <c:pt idx="4">
                  <c:v>38.200000000000003</c:v>
                </c:pt>
                <c:pt idx="5">
                  <c:v>29.34</c:v>
                </c:pt>
                <c:pt idx="6">
                  <c:v>28.2</c:v>
                </c:pt>
                <c:pt idx="7">
                  <c:v>51.15</c:v>
                </c:pt>
                <c:pt idx="8">
                  <c:v>48.85</c:v>
                </c:pt>
                <c:pt idx="9">
                  <c:v>48.52</c:v>
                </c:pt>
                <c:pt idx="10">
                  <c:v>51.31</c:v>
                </c:pt>
                <c:pt idx="11">
                  <c:v>35.57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8A-48BD-A394-DE4FAEFEF717}"/>
            </c:ext>
          </c:extLst>
        </c:ser>
        <c:ser>
          <c:idx val="1"/>
          <c:order val="1"/>
          <c:tx>
            <c:strRef>
              <c:f>'แก๊สโซฮอล์2566-2567'!$D$6:$D$8</c:f>
              <c:strCache>
                <c:ptCount val="3"/>
                <c:pt idx="0">
                  <c:v>ปริมาณการใช้น้ำมันเชื้อเพลิง แก๊สโซฮอล์ หน่วย(ลิตร)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4730204836668309E-4"/>
                  <c:y val="0.559104881676321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A-48BD-A394-DE4FAEFEF717}"/>
                </c:ext>
              </c:extLst>
            </c:dLbl>
            <c:dLbl>
              <c:idx val="1"/>
              <c:layout>
                <c:manualLayout>
                  <c:x val="0"/>
                  <c:y val="6.33211998068088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A-48BD-A394-DE4FAEFEF717}"/>
                </c:ext>
              </c:extLst>
            </c:dLbl>
            <c:dLbl>
              <c:idx val="2"/>
              <c:layout>
                <c:manualLayout>
                  <c:x val="0"/>
                  <c:y val="6.4277274425962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A-48BD-A394-DE4FAEFEF717}"/>
                </c:ext>
              </c:extLst>
            </c:dLbl>
            <c:dLbl>
              <c:idx val="3"/>
              <c:layout>
                <c:manualLayout>
                  <c:x val="1.0361607692667895E-3"/>
                  <c:y val="5.7730923986546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8A-48BD-A394-DE4FAEFEF717}"/>
                </c:ext>
              </c:extLst>
            </c:dLbl>
            <c:dLbl>
              <c:idx val="4"/>
              <c:layout>
                <c:manualLayout>
                  <c:x val="0"/>
                  <c:y val="9.6838734912764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8A-48BD-A394-DE4FAEFEF717}"/>
                </c:ext>
              </c:extLst>
            </c:dLbl>
            <c:dLbl>
              <c:idx val="5"/>
              <c:layout>
                <c:manualLayout>
                  <c:x val="-8.5380730092917887E-4"/>
                  <c:y val="0.108540042090531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A-48BD-A394-DE4FAEFEF717}"/>
                </c:ext>
              </c:extLst>
            </c:dLbl>
            <c:dLbl>
              <c:idx val="6"/>
              <c:layout>
                <c:manualLayout>
                  <c:x val="2.129516624439082E-4"/>
                  <c:y val="0.10865221376317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8A-48BD-A394-DE4FAEFEF717}"/>
                </c:ext>
              </c:extLst>
            </c:dLbl>
            <c:dLbl>
              <c:idx val="7"/>
              <c:layout>
                <c:manualLayout>
                  <c:x val="-8.5380730092917887E-4"/>
                  <c:y val="7.1094173640586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8A-48BD-A394-DE4FAEFEF717}"/>
                </c:ext>
              </c:extLst>
            </c:dLbl>
            <c:dLbl>
              <c:idx val="8"/>
              <c:layout>
                <c:manualLayout>
                  <c:x val="-1.2056865331522312E-3"/>
                  <c:y val="3.5693839915330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8A-48BD-A394-DE4FAEFEF717}"/>
                </c:ext>
              </c:extLst>
            </c:dLbl>
            <c:dLbl>
              <c:idx val="9"/>
              <c:layout>
                <c:manualLayout>
                  <c:x val="-1.0960303428350869E-16"/>
                  <c:y val="8.0291960197073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8A-48BD-A394-DE4FAEFEF717}"/>
                </c:ext>
              </c:extLst>
            </c:dLbl>
            <c:dLbl>
              <c:idx val="10"/>
              <c:layout>
                <c:manualLayout>
                  <c:x val="1.0361607692668444E-3"/>
                  <c:y val="0.138162081673764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8A-48BD-A394-DE4FAEFEF717}"/>
                </c:ext>
              </c:extLst>
            </c:dLbl>
            <c:dLbl>
              <c:idx val="11"/>
              <c:layout>
                <c:manualLayout>
                  <c:x val="-1.0960303428350869E-16"/>
                  <c:y val="0.156861913183774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8A-48BD-A394-DE4FAEFEF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'แก๊สโซฮอล์2566-2567'!$D$9:$D$20</c:f>
              <c:numCache>
                <c:formatCode>0.00</c:formatCode>
                <c:ptCount val="12"/>
                <c:pt idx="0">
                  <c:v>95.41</c:v>
                </c:pt>
                <c:pt idx="1">
                  <c:v>9.34</c:v>
                </c:pt>
                <c:pt idx="2">
                  <c:v>8.85</c:v>
                </c:pt>
                <c:pt idx="3">
                  <c:v>9.51</c:v>
                </c:pt>
                <c:pt idx="4">
                  <c:v>14.59</c:v>
                </c:pt>
                <c:pt idx="5">
                  <c:v>16.72</c:v>
                </c:pt>
                <c:pt idx="6">
                  <c:v>17.21</c:v>
                </c:pt>
                <c:pt idx="7">
                  <c:v>10.82</c:v>
                </c:pt>
                <c:pt idx="8">
                  <c:v>5.74</c:v>
                </c:pt>
                <c:pt idx="9">
                  <c:v>12.13</c:v>
                </c:pt>
                <c:pt idx="10">
                  <c:v>21.97</c:v>
                </c:pt>
                <c:pt idx="11">
                  <c:v>25.74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8A-48BD-A394-DE4FAEFEF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'แก๊สโซฮอล์2566-2567'!$I$6:$I$8</c:f>
              <c:strCache>
                <c:ptCount val="3"/>
                <c:pt idx="0">
                  <c:v>ค่าเป้าหมายลดปริมาณการใช้ 7% เทียบกับปี 2566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'แก๊สโซฮอล์2566-2567'!$B$9:$B$20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'แก๊สโซฮอล์2566-2567'!$I$9:$I$20</c:f>
              <c:numCache>
                <c:formatCode>0</c:formatCode>
                <c:ptCount val="12"/>
                <c:pt idx="0">
                  <c:v>30.950399999999998</c:v>
                </c:pt>
                <c:pt idx="1">
                  <c:v>25.305300000000003</c:v>
                </c:pt>
                <c:pt idx="2">
                  <c:v>21.343499999999999</c:v>
                </c:pt>
                <c:pt idx="3">
                  <c:v>34.000800000000005</c:v>
                </c:pt>
                <c:pt idx="4">
                  <c:v>35.526000000000003</c:v>
                </c:pt>
                <c:pt idx="5">
                  <c:v>27.286199999999997</c:v>
                </c:pt>
                <c:pt idx="6">
                  <c:v>26.225999999999999</c:v>
                </c:pt>
                <c:pt idx="7">
                  <c:v>47.569499999999998</c:v>
                </c:pt>
                <c:pt idx="8">
                  <c:v>45.430500000000002</c:v>
                </c:pt>
                <c:pt idx="9">
                  <c:v>45.123600000000003</c:v>
                </c:pt>
                <c:pt idx="10">
                  <c:v>47.718299999999999</c:v>
                </c:pt>
                <c:pt idx="11">
                  <c:v>33.080100000000002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A8A-48BD-A394-DE4FAEFEF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12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27CD5CD-5695-4195-A7A3-6B3DA0385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12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DBE40772-1948-4133-8F43-D42D45D68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F14972E-4AB2-4589-93F5-A0681801A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F88EE82F-C128-CC84-26E5-A5CCD3B34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5A2F23C-E32C-4007-AC06-AE13A9996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F2728B44-8163-4A65-B55C-9F7A22FA7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36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B2923F5-CB00-48EB-B2B1-94ABA4D31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AD47A361-9126-44A3-833D-EF5F29047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33057</xdr:rowOff>
    </xdr:from>
    <xdr:to>
      <xdr:col>10</xdr:col>
      <xdr:colOff>825500</xdr:colOff>
      <xdr:row>36</xdr:row>
      <xdr:rowOff>201705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EEA7263-4A8D-4BF6-AAD9-28C45B1EB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4FAAB9D-02A6-447E-A45B-739C6EEC4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15001F4-F806-4072-8139-FB3BA41F0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DBD9D3C-E277-493E-B203-7E9473CA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36</xdr:row>
      <xdr:rowOff>179917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C43367F-DEE4-4F48-8152-ECB1EF469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CA3831D-CF46-4A5E-8C99-32852F820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17318</xdr:colOff>
      <xdr:row>30</xdr:row>
      <xdr:rowOff>187036</xdr:rowOff>
    </xdr:from>
    <xdr:to>
      <xdr:col>18</xdr:col>
      <xdr:colOff>0</xdr:colOff>
      <xdr:row>52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9ECF9B9-28E5-4E2C-818B-B104D725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945695</xdr:colOff>
      <xdr:row>31</xdr:row>
      <xdr:rowOff>16329</xdr:rowOff>
    </xdr:from>
    <xdr:to>
      <xdr:col>39</xdr:col>
      <xdr:colOff>1357312</xdr:colOff>
      <xdr:row>52</xdr:row>
      <xdr:rowOff>-1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98F5D4CF-17F2-4B5C-AE5D-CC2D576A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710045</xdr:colOff>
      <xdr:row>31</xdr:row>
      <xdr:rowOff>48491</xdr:rowOff>
    </xdr:from>
    <xdr:to>
      <xdr:col>8</xdr:col>
      <xdr:colOff>1558637</xdr:colOff>
      <xdr:row>58</xdr:row>
      <xdr:rowOff>34637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52D309E-3D2D-832A-7363-0ABCE81C3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D-8944-411D-BEED-BC9E35052E0E}">
  <dimension ref="B2:N70"/>
  <sheetViews>
    <sheetView topLeftCell="A42" zoomScale="70" zoomScaleNormal="70" workbookViewId="0">
      <selection activeCell="J63" sqref="J63"/>
    </sheetView>
  </sheetViews>
  <sheetFormatPr defaultColWidth="8.875" defaultRowHeight="21"/>
  <cols>
    <col min="1" max="1" width="8.875" style="1"/>
    <col min="2" max="2" width="12.75" style="1" customWidth="1"/>
    <col min="3" max="4" width="15.625" style="1" customWidth="1"/>
    <col min="5" max="5" width="19" style="1" customWidth="1"/>
    <col min="6" max="6" width="15.625" style="1" customWidth="1"/>
    <col min="7" max="8" width="22.25" style="1" customWidth="1"/>
    <col min="9" max="10" width="18.5" style="1" customWidth="1"/>
    <col min="11" max="11" width="24" style="1" customWidth="1"/>
    <col min="12" max="12" width="26.125" style="1" customWidth="1"/>
    <col min="13" max="13" width="15.25" style="1" customWidth="1"/>
    <col min="14" max="14" width="9.875" style="1" customWidth="1"/>
    <col min="15" max="16384" width="8.875" style="1"/>
  </cols>
  <sheetData>
    <row r="2" spans="2:14" ht="26.25">
      <c r="B2" s="303" t="s">
        <v>122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2:14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2:14" ht="23.25">
      <c r="L4" s="11" t="s">
        <v>17</v>
      </c>
      <c r="M4" s="12">
        <v>92</v>
      </c>
    </row>
    <row r="5" spans="2:14" ht="23.25">
      <c r="L5" s="11" t="s">
        <v>123</v>
      </c>
      <c r="M5" s="12">
        <v>104</v>
      </c>
    </row>
    <row r="6" spans="2:14" ht="24" thickBot="1">
      <c r="L6" s="11" t="s">
        <v>26</v>
      </c>
      <c r="M6" s="12">
        <v>2432</v>
      </c>
    </row>
    <row r="7" spans="2:14" ht="33" customHeight="1">
      <c r="B7" s="308" t="s">
        <v>13</v>
      </c>
      <c r="C7" s="304" t="s">
        <v>28</v>
      </c>
      <c r="D7" s="305"/>
      <c r="E7" s="312" t="s">
        <v>125</v>
      </c>
      <c r="F7" s="297" t="s">
        <v>15</v>
      </c>
      <c r="G7" s="306" t="s">
        <v>25</v>
      </c>
      <c r="H7" s="307"/>
      <c r="I7" s="299" t="s">
        <v>27</v>
      </c>
      <c r="J7" s="300"/>
      <c r="K7" s="310" t="s">
        <v>127</v>
      </c>
      <c r="L7" s="312" t="s">
        <v>131</v>
      </c>
      <c r="M7" s="297" t="s">
        <v>15</v>
      </c>
    </row>
    <row r="8" spans="2:14" ht="32.25" customHeight="1" thickBot="1">
      <c r="B8" s="309"/>
      <c r="C8" s="50" t="s">
        <v>24</v>
      </c>
      <c r="D8" s="52" t="s">
        <v>124</v>
      </c>
      <c r="E8" s="313"/>
      <c r="F8" s="298"/>
      <c r="G8" s="53" t="s">
        <v>24</v>
      </c>
      <c r="H8" s="54" t="s">
        <v>124</v>
      </c>
      <c r="I8" s="58" t="s">
        <v>24</v>
      </c>
      <c r="J8" s="59" t="s">
        <v>126</v>
      </c>
      <c r="K8" s="311"/>
      <c r="L8" s="313"/>
      <c r="M8" s="298"/>
    </row>
    <row r="9" spans="2:14" ht="23.25">
      <c r="B9" s="13" t="s">
        <v>0</v>
      </c>
      <c r="C9" s="159">
        <v>13302</v>
      </c>
      <c r="D9" s="159">
        <v>16680</v>
      </c>
      <c r="E9" s="174">
        <f>D9-C9</f>
        <v>3378</v>
      </c>
      <c r="F9" s="175">
        <f>E9/C9</f>
        <v>0.25394677492106449</v>
      </c>
      <c r="G9" s="15">
        <f t="shared" ref="G9:H20" si="0">C9/$M$5</f>
        <v>127.90384615384616</v>
      </c>
      <c r="H9" s="15">
        <f t="shared" si="0"/>
        <v>160.38461538461539</v>
      </c>
      <c r="I9" s="63">
        <f>C9/$M$6</f>
        <v>5.4695723684210522</v>
      </c>
      <c r="J9" s="63">
        <f>D9/$M$6</f>
        <v>6.8585526315789478</v>
      </c>
      <c r="K9" s="178">
        <f>C9*93/100</f>
        <v>12370.86</v>
      </c>
      <c r="L9" s="179">
        <f>D9-K9</f>
        <v>4309.1399999999994</v>
      </c>
      <c r="M9" s="47">
        <f>L9/K9</f>
        <v>0.3483298655065209</v>
      </c>
      <c r="N9" s="2"/>
    </row>
    <row r="10" spans="2:14" ht="23.25">
      <c r="B10" s="17" t="s">
        <v>1</v>
      </c>
      <c r="C10" s="160">
        <v>13897</v>
      </c>
      <c r="D10" s="160">
        <v>15491</v>
      </c>
      <c r="E10" s="176">
        <f t="shared" ref="E10:E21" si="1">D10-C10</f>
        <v>1594</v>
      </c>
      <c r="F10" s="177">
        <f t="shared" ref="F10:F21" si="2">E10/C10</f>
        <v>0.11470101460746923</v>
      </c>
      <c r="G10" s="19">
        <f t="shared" si="0"/>
        <v>133.625</v>
      </c>
      <c r="H10" s="19">
        <f t="shared" si="0"/>
        <v>148.95192307692307</v>
      </c>
      <c r="I10" s="64">
        <f t="shared" ref="I10:I20" si="3">C10/$M$6</f>
        <v>5.7142269736842106</v>
      </c>
      <c r="J10" s="64">
        <f t="shared" ref="J10:J20" si="4">D10/$M$6</f>
        <v>6.3696546052631575</v>
      </c>
      <c r="K10" s="180">
        <f t="shared" ref="K10:K20" si="5">C10*93/100</f>
        <v>12924.21</v>
      </c>
      <c r="L10" s="181">
        <f t="shared" ref="L10:L21" si="6">D10-K10</f>
        <v>2566.7900000000009</v>
      </c>
      <c r="M10" s="22">
        <f t="shared" ref="M10:M21" si="7">L10/K10</f>
        <v>0.19860324151340786</v>
      </c>
      <c r="N10" s="5"/>
    </row>
    <row r="11" spans="2:14" ht="23.25">
      <c r="B11" s="17" t="s">
        <v>2</v>
      </c>
      <c r="C11" s="160">
        <v>18268</v>
      </c>
      <c r="D11" s="160">
        <v>16392</v>
      </c>
      <c r="E11" s="161">
        <f t="shared" si="1"/>
        <v>-1876</v>
      </c>
      <c r="F11" s="169">
        <f t="shared" si="2"/>
        <v>-0.1026932340705058</v>
      </c>
      <c r="G11" s="19">
        <f t="shared" si="0"/>
        <v>175.65384615384616</v>
      </c>
      <c r="H11" s="19">
        <f t="shared" si="0"/>
        <v>157.61538461538461</v>
      </c>
      <c r="I11" s="64">
        <f t="shared" si="3"/>
        <v>7.5115131578947372</v>
      </c>
      <c r="J11" s="64">
        <f t="shared" si="4"/>
        <v>6.7401315789473681</v>
      </c>
      <c r="K11" s="180">
        <f t="shared" si="5"/>
        <v>16989.240000000002</v>
      </c>
      <c r="L11" s="180">
        <f t="shared" si="6"/>
        <v>-597.2400000000016</v>
      </c>
      <c r="M11" s="24">
        <f t="shared" si="7"/>
        <v>-3.5154015129576222E-2</v>
      </c>
      <c r="N11" s="5"/>
    </row>
    <row r="12" spans="2:14" ht="23.25">
      <c r="B12" s="17" t="s">
        <v>3</v>
      </c>
      <c r="C12" s="160">
        <v>18975</v>
      </c>
      <c r="D12" s="160">
        <v>23915</v>
      </c>
      <c r="E12" s="176">
        <f t="shared" si="1"/>
        <v>4940</v>
      </c>
      <c r="F12" s="177">
        <f t="shared" si="2"/>
        <v>0.26034255599472989</v>
      </c>
      <c r="G12" s="19">
        <f t="shared" si="0"/>
        <v>182.45192307692307</v>
      </c>
      <c r="H12" s="19">
        <f t="shared" si="0"/>
        <v>229.95192307692307</v>
      </c>
      <c r="I12" s="64">
        <f t="shared" si="3"/>
        <v>7.8022203947368425</v>
      </c>
      <c r="J12" s="64">
        <f t="shared" si="4"/>
        <v>9.8334703947368425</v>
      </c>
      <c r="K12" s="180">
        <f t="shared" si="5"/>
        <v>17646.75</v>
      </c>
      <c r="L12" s="181">
        <f t="shared" si="6"/>
        <v>6268.25</v>
      </c>
      <c r="M12" s="22">
        <f t="shared" si="7"/>
        <v>0.35520704945669884</v>
      </c>
      <c r="N12" s="5"/>
    </row>
    <row r="13" spans="2:14" ht="23.25">
      <c r="B13" s="17" t="s">
        <v>4</v>
      </c>
      <c r="C13" s="160">
        <v>20844</v>
      </c>
      <c r="D13" s="160">
        <v>21800</v>
      </c>
      <c r="E13" s="176">
        <f t="shared" si="1"/>
        <v>956</v>
      </c>
      <c r="F13" s="177">
        <f t="shared" si="2"/>
        <v>4.5864517367108039E-2</v>
      </c>
      <c r="G13" s="19">
        <f t="shared" si="0"/>
        <v>200.42307692307693</v>
      </c>
      <c r="H13" s="19">
        <f t="shared" si="0"/>
        <v>209.61538461538461</v>
      </c>
      <c r="I13" s="64">
        <f t="shared" si="3"/>
        <v>8.5707236842105257</v>
      </c>
      <c r="J13" s="64">
        <f t="shared" si="4"/>
        <v>8.963815789473685</v>
      </c>
      <c r="K13" s="180">
        <f t="shared" si="5"/>
        <v>19384.919999999998</v>
      </c>
      <c r="L13" s="181">
        <f t="shared" si="6"/>
        <v>2415.0800000000017</v>
      </c>
      <c r="M13" s="22">
        <f t="shared" si="7"/>
        <v>0.12458550254527756</v>
      </c>
      <c r="N13" s="5"/>
    </row>
    <row r="14" spans="2:14" ht="23.25">
      <c r="B14" s="17" t="s">
        <v>5</v>
      </c>
      <c r="C14" s="160">
        <v>20181</v>
      </c>
      <c r="D14" s="160">
        <v>17832</v>
      </c>
      <c r="E14" s="161">
        <f t="shared" si="1"/>
        <v>-2349</v>
      </c>
      <c r="F14" s="169">
        <f t="shared" si="2"/>
        <v>-0.11639661067340568</v>
      </c>
      <c r="G14" s="19">
        <f t="shared" si="0"/>
        <v>194.04807692307693</v>
      </c>
      <c r="H14" s="19">
        <f t="shared" si="0"/>
        <v>171.46153846153845</v>
      </c>
      <c r="I14" s="64">
        <f t="shared" si="3"/>
        <v>8.2981085526315788</v>
      </c>
      <c r="J14" s="64">
        <f t="shared" si="4"/>
        <v>7.3322368421052628</v>
      </c>
      <c r="K14" s="180">
        <f t="shared" si="5"/>
        <v>18768.330000000002</v>
      </c>
      <c r="L14" s="180">
        <f t="shared" si="6"/>
        <v>-936.33000000000175</v>
      </c>
      <c r="M14" s="24">
        <f t="shared" si="7"/>
        <v>-4.9888828681081465E-2</v>
      </c>
      <c r="N14" s="5"/>
    </row>
    <row r="15" spans="2:14" ht="23.25">
      <c r="B15" s="17" t="s">
        <v>6</v>
      </c>
      <c r="C15" s="160">
        <v>19421</v>
      </c>
      <c r="D15" s="160">
        <v>21450</v>
      </c>
      <c r="E15" s="176">
        <f t="shared" si="1"/>
        <v>2029</v>
      </c>
      <c r="F15" s="177">
        <f t="shared" si="2"/>
        <v>0.10447453787137634</v>
      </c>
      <c r="G15" s="19">
        <f t="shared" si="0"/>
        <v>186.74038461538461</v>
      </c>
      <c r="H15" s="19">
        <f t="shared" si="0"/>
        <v>206.25</v>
      </c>
      <c r="I15" s="64">
        <f t="shared" si="3"/>
        <v>7.9856085526315788</v>
      </c>
      <c r="J15" s="64">
        <f t="shared" si="4"/>
        <v>8.8199013157894743</v>
      </c>
      <c r="K15" s="180">
        <f t="shared" si="5"/>
        <v>18061.53</v>
      </c>
      <c r="L15" s="181">
        <f t="shared" si="6"/>
        <v>3388.4700000000012</v>
      </c>
      <c r="M15" s="22">
        <f t="shared" si="7"/>
        <v>0.18760702996922196</v>
      </c>
      <c r="N15" s="5"/>
    </row>
    <row r="16" spans="2:14" ht="23.25">
      <c r="B16" s="17" t="s">
        <v>7</v>
      </c>
      <c r="C16" s="160">
        <v>19022</v>
      </c>
      <c r="D16" s="160">
        <v>19980</v>
      </c>
      <c r="E16" s="161">
        <f t="shared" si="1"/>
        <v>958</v>
      </c>
      <c r="F16" s="169">
        <f t="shared" si="2"/>
        <v>5.0362737882451901E-2</v>
      </c>
      <c r="G16" s="19">
        <f t="shared" si="0"/>
        <v>182.90384615384616</v>
      </c>
      <c r="H16" s="19">
        <f t="shared" si="0"/>
        <v>192.11538461538461</v>
      </c>
      <c r="I16" s="64">
        <f t="shared" si="3"/>
        <v>7.8215460526315788</v>
      </c>
      <c r="J16" s="64">
        <f t="shared" si="4"/>
        <v>8.2154605263157894</v>
      </c>
      <c r="K16" s="180">
        <f t="shared" si="5"/>
        <v>17690.46</v>
      </c>
      <c r="L16" s="180">
        <f t="shared" si="6"/>
        <v>2289.5400000000009</v>
      </c>
      <c r="M16" s="24">
        <f t="shared" si="7"/>
        <v>0.12942229879833542</v>
      </c>
      <c r="N16" s="5"/>
    </row>
    <row r="17" spans="2:14" ht="23.25">
      <c r="B17" s="17" t="s">
        <v>8</v>
      </c>
      <c r="C17" s="160">
        <v>19149</v>
      </c>
      <c r="D17" s="160">
        <v>21124</v>
      </c>
      <c r="E17" s="176">
        <f t="shared" si="1"/>
        <v>1975</v>
      </c>
      <c r="F17" s="177">
        <f t="shared" si="2"/>
        <v>0.10313854509373857</v>
      </c>
      <c r="G17" s="19">
        <f t="shared" si="0"/>
        <v>184.125</v>
      </c>
      <c r="H17" s="19">
        <f t="shared" si="0"/>
        <v>203.11538461538461</v>
      </c>
      <c r="I17" s="64">
        <f t="shared" si="3"/>
        <v>7.8737664473684212</v>
      </c>
      <c r="J17" s="64">
        <f t="shared" si="4"/>
        <v>8.6858552631578956</v>
      </c>
      <c r="K17" s="180">
        <f t="shared" si="5"/>
        <v>17808.57</v>
      </c>
      <c r="L17" s="181">
        <f t="shared" si="6"/>
        <v>3315.4300000000003</v>
      </c>
      <c r="M17" s="22">
        <f t="shared" si="7"/>
        <v>0.18617047859541785</v>
      </c>
      <c r="N17" s="5"/>
    </row>
    <row r="18" spans="2:14" ht="23.25">
      <c r="B18" s="17" t="s">
        <v>9</v>
      </c>
      <c r="C18" s="160">
        <v>20361</v>
      </c>
      <c r="D18" s="160">
        <v>16786</v>
      </c>
      <c r="E18" s="161">
        <f t="shared" si="1"/>
        <v>-3575</v>
      </c>
      <c r="F18" s="169">
        <f t="shared" si="2"/>
        <v>-0.17558076715289034</v>
      </c>
      <c r="G18" s="19">
        <f t="shared" si="0"/>
        <v>195.77884615384616</v>
      </c>
      <c r="H18" s="19">
        <f t="shared" si="0"/>
        <v>161.40384615384616</v>
      </c>
      <c r="I18" s="64">
        <f t="shared" si="3"/>
        <v>8.372121710526315</v>
      </c>
      <c r="J18" s="64">
        <f t="shared" si="4"/>
        <v>6.9021381578947372</v>
      </c>
      <c r="K18" s="180">
        <f t="shared" si="5"/>
        <v>18935.73</v>
      </c>
      <c r="L18" s="180">
        <f t="shared" si="6"/>
        <v>-2149.7299999999996</v>
      </c>
      <c r="M18" s="24">
        <f t="shared" si="7"/>
        <v>-0.11352770661601108</v>
      </c>
      <c r="N18" s="5"/>
    </row>
    <row r="19" spans="2:14" ht="23.25">
      <c r="B19" s="17" t="s">
        <v>10</v>
      </c>
      <c r="C19" s="160">
        <v>18833</v>
      </c>
      <c r="D19" s="160">
        <v>17981</v>
      </c>
      <c r="E19" s="161">
        <f t="shared" si="1"/>
        <v>-852</v>
      </c>
      <c r="F19" s="169">
        <f t="shared" si="2"/>
        <v>-4.5239738756438164E-2</v>
      </c>
      <c r="G19" s="19">
        <f t="shared" si="0"/>
        <v>181.08653846153845</v>
      </c>
      <c r="H19" s="19">
        <f t="shared" si="0"/>
        <v>172.89423076923077</v>
      </c>
      <c r="I19" s="64">
        <f t="shared" si="3"/>
        <v>7.7438322368421053</v>
      </c>
      <c r="J19" s="64">
        <f t="shared" si="4"/>
        <v>7.3935032894736841</v>
      </c>
      <c r="K19" s="180">
        <f t="shared" si="5"/>
        <v>17514.689999999999</v>
      </c>
      <c r="L19" s="181">
        <f t="shared" si="6"/>
        <v>466.31000000000131</v>
      </c>
      <c r="M19" s="22">
        <f t="shared" si="7"/>
        <v>2.6623936821034307E-2</v>
      </c>
      <c r="N19" s="5"/>
    </row>
    <row r="20" spans="2:14" ht="24" thickBot="1">
      <c r="B20" s="25" t="s">
        <v>11</v>
      </c>
      <c r="C20" s="162">
        <v>12205</v>
      </c>
      <c r="D20" s="162">
        <v>9311</v>
      </c>
      <c r="E20" s="162">
        <f t="shared" si="1"/>
        <v>-2894</v>
      </c>
      <c r="F20" s="170">
        <f t="shared" si="2"/>
        <v>-0.23711593609176568</v>
      </c>
      <c r="G20" s="27">
        <f t="shared" si="0"/>
        <v>117.35576923076923</v>
      </c>
      <c r="H20" s="27">
        <f t="shared" si="0"/>
        <v>89.52884615384616</v>
      </c>
      <c r="I20" s="27">
        <f t="shared" si="3"/>
        <v>5.0185032894736841</v>
      </c>
      <c r="J20" s="27">
        <f t="shared" si="4"/>
        <v>3.8285361842105261</v>
      </c>
      <c r="K20" s="182">
        <f t="shared" si="5"/>
        <v>11350.65</v>
      </c>
      <c r="L20" s="182">
        <f t="shared" si="6"/>
        <v>-2039.6499999999996</v>
      </c>
      <c r="M20" s="49">
        <f t="shared" si="7"/>
        <v>-0.17969455493738243</v>
      </c>
      <c r="N20" s="5"/>
    </row>
    <row r="21" spans="2:14" ht="23.25">
      <c r="B21" s="31" t="s">
        <v>20</v>
      </c>
      <c r="C21" s="163">
        <f t="shared" ref="C21:K21" si="8">SUM(C9:C20)</f>
        <v>214458</v>
      </c>
      <c r="D21" s="164">
        <f t="shared" si="8"/>
        <v>218742</v>
      </c>
      <c r="E21" s="172">
        <f t="shared" si="1"/>
        <v>4284</v>
      </c>
      <c r="F21" s="173">
        <f t="shared" si="2"/>
        <v>1.9975939344766807E-2</v>
      </c>
      <c r="G21" s="57">
        <f t="shared" si="8"/>
        <v>2062.0961538461538</v>
      </c>
      <c r="H21" s="55">
        <f t="shared" si="8"/>
        <v>2103.2884615384614</v>
      </c>
      <c r="I21" s="61">
        <f t="shared" si="8"/>
        <v>88.18174342105263</v>
      </c>
      <c r="J21" s="60">
        <f t="shared" si="8"/>
        <v>89.943256578947356</v>
      </c>
      <c r="K21" s="183">
        <f t="shared" si="8"/>
        <v>199445.94</v>
      </c>
      <c r="L21" s="184">
        <f t="shared" si="6"/>
        <v>19296.059999999998</v>
      </c>
      <c r="M21" s="38">
        <f t="shared" si="7"/>
        <v>9.6748321876093335E-2</v>
      </c>
      <c r="N21" s="6"/>
    </row>
    <row r="22" spans="2:14" ht="24" thickBot="1">
      <c r="B22" s="39" t="s">
        <v>19</v>
      </c>
      <c r="C22" s="165">
        <f>C21/12</f>
        <v>17871.5</v>
      </c>
      <c r="D22" s="166">
        <f t="shared" ref="D22:H22" si="9">D21/12</f>
        <v>18228.5</v>
      </c>
      <c r="E22" s="314" t="s">
        <v>23</v>
      </c>
      <c r="F22" s="315"/>
      <c r="G22" s="42">
        <f t="shared" si="9"/>
        <v>171.84134615384616</v>
      </c>
      <c r="H22" s="56">
        <f t="shared" si="9"/>
        <v>175.27403846153845</v>
      </c>
      <c r="I22" s="62">
        <f>I21/12</f>
        <v>7.3484786184210522</v>
      </c>
      <c r="J22" s="41">
        <f>J21/12</f>
        <v>7.495271381578946</v>
      </c>
      <c r="K22" s="185">
        <f>K21/12</f>
        <v>16620.494999999999</v>
      </c>
      <c r="L22" s="301" t="s">
        <v>23</v>
      </c>
      <c r="M22" s="302"/>
      <c r="N22" s="6"/>
    </row>
    <row r="23" spans="2:14">
      <c r="B23" s="3"/>
      <c r="C23" s="7"/>
      <c r="D23" s="7"/>
      <c r="E23" s="7"/>
      <c r="F23" s="7"/>
      <c r="G23" s="8"/>
      <c r="H23" s="8"/>
      <c r="I23" s="8"/>
      <c r="J23" s="8"/>
      <c r="K23" s="8"/>
      <c r="L23" s="9"/>
      <c r="M23" s="9"/>
      <c r="N23" s="6"/>
    </row>
    <row r="52" spans="2:2" s="10" customFormat="1" ht="23.25">
      <c r="B52" s="290" t="s">
        <v>18</v>
      </c>
    </row>
    <row r="53" spans="2:2" s="10" customFormat="1" ht="23.25">
      <c r="B53" s="10" t="s">
        <v>157</v>
      </c>
    </row>
    <row r="54" spans="2:2" s="10" customFormat="1" ht="23.25">
      <c r="B54" s="10" t="s">
        <v>243</v>
      </c>
    </row>
    <row r="55" spans="2:2" s="10" customFormat="1" ht="23.25">
      <c r="B55" s="10" t="s">
        <v>255</v>
      </c>
    </row>
    <row r="56" spans="2:2" s="10" customFormat="1" ht="23.25">
      <c r="B56" s="10" t="s">
        <v>244</v>
      </c>
    </row>
    <row r="57" spans="2:2" s="10" customFormat="1" ht="23.25">
      <c r="B57" s="10" t="s">
        <v>245</v>
      </c>
    </row>
    <row r="58" spans="2:2" s="10" customFormat="1" ht="23.25"/>
    <row r="59" spans="2:2" s="10" customFormat="1" ht="23.25">
      <c r="B59" s="290" t="s">
        <v>21</v>
      </c>
    </row>
    <row r="60" spans="2:2" s="10" customFormat="1" ht="23.25">
      <c r="B60" s="10" t="s">
        <v>158</v>
      </c>
    </row>
    <row r="61" spans="2:2" s="10" customFormat="1" ht="23.25">
      <c r="B61" s="10" t="s">
        <v>159</v>
      </c>
    </row>
    <row r="62" spans="2:2" s="10" customFormat="1" ht="23.25">
      <c r="B62" s="10" t="s">
        <v>160</v>
      </c>
    </row>
    <row r="63" spans="2:2" s="10" customFormat="1" ht="23.25">
      <c r="B63" s="10" t="s">
        <v>161</v>
      </c>
    </row>
    <row r="64" spans="2:2" s="10" customFormat="1" ht="23.25"/>
    <row r="65" spans="2:2" s="10" customFormat="1" ht="23.25">
      <c r="B65" s="290" t="s">
        <v>22</v>
      </c>
    </row>
    <row r="66" spans="2:2" s="10" customFormat="1" ht="23.25">
      <c r="B66" s="10" t="s">
        <v>165</v>
      </c>
    </row>
    <row r="67" spans="2:2" s="10" customFormat="1" ht="23.25">
      <c r="B67" s="10" t="s">
        <v>162</v>
      </c>
    </row>
    <row r="68" spans="2:2" s="10" customFormat="1" ht="23.25">
      <c r="B68" s="10" t="s">
        <v>166</v>
      </c>
    </row>
    <row r="69" spans="2:2" s="10" customFormat="1" ht="23.25">
      <c r="B69" s="10" t="s">
        <v>163</v>
      </c>
    </row>
    <row r="70" spans="2:2" s="10" customFormat="1" ht="23.25">
      <c r="B70" s="10" t="s">
        <v>164</v>
      </c>
    </row>
  </sheetData>
  <mergeCells count="13">
    <mergeCell ref="M7:M8"/>
    <mergeCell ref="I7:J7"/>
    <mergeCell ref="L22:M22"/>
    <mergeCell ref="B2:N2"/>
    <mergeCell ref="B3:N3"/>
    <mergeCell ref="C7:D7"/>
    <mergeCell ref="G7:H7"/>
    <mergeCell ref="B7:B8"/>
    <mergeCell ref="K7:K8"/>
    <mergeCell ref="L7:L8"/>
    <mergeCell ref="E7:E8"/>
    <mergeCell ref="F7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8A4F-91C5-4902-9288-668171B0C21D}">
  <dimension ref="B2:L72"/>
  <sheetViews>
    <sheetView topLeftCell="A17" zoomScale="90" zoomScaleNormal="90" workbookViewId="0">
      <selection activeCell="I61" sqref="I61"/>
    </sheetView>
  </sheetViews>
  <sheetFormatPr defaultColWidth="8.875" defaultRowHeight="21"/>
  <cols>
    <col min="1" max="1" width="8.875" style="1"/>
    <col min="2" max="2" width="12.75" style="1" customWidth="1"/>
    <col min="3" max="4" width="16.375" style="1" customWidth="1"/>
    <col min="5" max="5" width="21.375" style="1" customWidth="1"/>
    <col min="6" max="6" width="15.375" style="1" customWidth="1"/>
    <col min="7" max="8" width="25.25" style="1" customWidth="1"/>
    <col min="9" max="9" width="18.25" style="1" customWidth="1"/>
    <col min="10" max="10" width="25.87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3" t="s">
        <v>128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2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2" ht="23.25">
      <c r="J4" s="11" t="s">
        <v>17</v>
      </c>
      <c r="K4" s="12">
        <v>92</v>
      </c>
    </row>
    <row r="5" spans="2:12" ht="24" thickBot="1">
      <c r="J5" s="11" t="s">
        <v>123</v>
      </c>
      <c r="K5" s="12">
        <v>104</v>
      </c>
    </row>
    <row r="6" spans="2:12" ht="21" customHeight="1">
      <c r="B6" s="308" t="s">
        <v>13</v>
      </c>
      <c r="C6" s="320" t="s">
        <v>29</v>
      </c>
      <c r="D6" s="321"/>
      <c r="E6" s="312" t="s">
        <v>129</v>
      </c>
      <c r="F6" s="297" t="s">
        <v>15</v>
      </c>
      <c r="G6" s="324" t="s">
        <v>30</v>
      </c>
      <c r="H6" s="325"/>
      <c r="I6" s="310" t="s">
        <v>127</v>
      </c>
      <c r="J6" s="312" t="s">
        <v>130</v>
      </c>
      <c r="K6" s="297" t="s">
        <v>15</v>
      </c>
    </row>
    <row r="7" spans="2:12" ht="21" customHeight="1">
      <c r="B7" s="316"/>
      <c r="C7" s="322"/>
      <c r="D7" s="323"/>
      <c r="E7" s="318"/>
      <c r="F7" s="319"/>
      <c r="G7" s="326"/>
      <c r="H7" s="327"/>
      <c r="I7" s="317"/>
      <c r="J7" s="318"/>
      <c r="K7" s="319"/>
    </row>
    <row r="8" spans="2:12" ht="24" thickBot="1">
      <c r="B8" s="309"/>
      <c r="C8" s="50" t="s">
        <v>24</v>
      </c>
      <c r="D8" s="52" t="s">
        <v>124</v>
      </c>
      <c r="E8" s="313"/>
      <c r="F8" s="298"/>
      <c r="G8" s="67" t="s">
        <v>24</v>
      </c>
      <c r="H8" s="68" t="s">
        <v>124</v>
      </c>
      <c r="I8" s="311"/>
      <c r="J8" s="313"/>
      <c r="K8" s="298"/>
    </row>
    <row r="9" spans="2:12" ht="23.25">
      <c r="B9" s="13" t="s">
        <v>0</v>
      </c>
      <c r="C9" s="14">
        <v>393</v>
      </c>
      <c r="D9" s="14">
        <v>400</v>
      </c>
      <c r="E9" s="267">
        <f>D9-C9</f>
        <v>7</v>
      </c>
      <c r="F9" s="175">
        <f>E9/C9</f>
        <v>1.7811704834605598E-2</v>
      </c>
      <c r="G9" s="15">
        <f t="shared" ref="G9:G20" si="0">C9/$K$4</f>
        <v>4.2717391304347823</v>
      </c>
      <c r="H9" s="15">
        <f t="shared" ref="H9:H20" si="1">D9/$K$5</f>
        <v>3.8461538461538463</v>
      </c>
      <c r="I9" s="16">
        <f>C9*93/100</f>
        <v>365.49</v>
      </c>
      <c r="J9" s="46">
        <f>D9-I9</f>
        <v>34.509999999999991</v>
      </c>
      <c r="K9" s="47">
        <f>J9/I9</f>
        <v>9.4421187994199546E-2</v>
      </c>
      <c r="L9" s="2"/>
    </row>
    <row r="10" spans="2:12" ht="23.25">
      <c r="B10" s="17" t="s">
        <v>1</v>
      </c>
      <c r="C10" s="18">
        <v>390</v>
      </c>
      <c r="D10" s="18">
        <v>459</v>
      </c>
      <c r="E10" s="155">
        <f t="shared" ref="E10:E21" si="2">D10-C10</f>
        <v>69</v>
      </c>
      <c r="F10" s="177">
        <f t="shared" ref="F10:F21" si="3">E10/C10</f>
        <v>0.17692307692307693</v>
      </c>
      <c r="G10" s="19">
        <f t="shared" si="0"/>
        <v>4.2391304347826084</v>
      </c>
      <c r="H10" s="19">
        <f t="shared" si="1"/>
        <v>4.4134615384615383</v>
      </c>
      <c r="I10" s="20">
        <f t="shared" ref="I10:I20" si="4">C10*93/100</f>
        <v>362.7</v>
      </c>
      <c r="J10" s="21">
        <f t="shared" ref="J10:J21" si="5">D10-I10</f>
        <v>96.300000000000011</v>
      </c>
      <c r="K10" s="22">
        <f t="shared" ref="K10:K21" si="6">J10/I10</f>
        <v>0.26550868486352364</v>
      </c>
      <c r="L10" s="5"/>
    </row>
    <row r="11" spans="2:12" ht="23.25">
      <c r="B11" s="17" t="s">
        <v>2</v>
      </c>
      <c r="C11" s="18">
        <v>424</v>
      </c>
      <c r="D11" s="18">
        <v>392</v>
      </c>
      <c r="E11" s="154">
        <f t="shared" si="2"/>
        <v>-32</v>
      </c>
      <c r="F11" s="169">
        <f t="shared" si="3"/>
        <v>-7.5471698113207544E-2</v>
      </c>
      <c r="G11" s="19">
        <f t="shared" si="0"/>
        <v>4.6086956521739131</v>
      </c>
      <c r="H11" s="19">
        <f t="shared" si="1"/>
        <v>3.7692307692307692</v>
      </c>
      <c r="I11" s="20">
        <f t="shared" si="4"/>
        <v>394.32</v>
      </c>
      <c r="J11" s="23">
        <f t="shared" si="5"/>
        <v>-2.3199999999999932</v>
      </c>
      <c r="K11" s="24">
        <f t="shared" si="6"/>
        <v>-5.8835463582876677E-3</v>
      </c>
      <c r="L11" s="5"/>
    </row>
    <row r="12" spans="2:12" ht="23.25">
      <c r="B12" s="17" t="s">
        <v>3</v>
      </c>
      <c r="C12" s="18">
        <v>309</v>
      </c>
      <c r="D12" s="18">
        <v>344</v>
      </c>
      <c r="E12" s="155">
        <f t="shared" si="2"/>
        <v>35</v>
      </c>
      <c r="F12" s="177">
        <f t="shared" si="3"/>
        <v>0.11326860841423948</v>
      </c>
      <c r="G12" s="19">
        <f t="shared" si="0"/>
        <v>3.3586956521739131</v>
      </c>
      <c r="H12" s="19">
        <f t="shared" si="1"/>
        <v>3.3076923076923075</v>
      </c>
      <c r="I12" s="20">
        <f t="shared" si="4"/>
        <v>287.37</v>
      </c>
      <c r="J12" s="21">
        <f t="shared" si="5"/>
        <v>56.629999999999995</v>
      </c>
      <c r="K12" s="22">
        <f t="shared" si="6"/>
        <v>0.19706301980025748</v>
      </c>
      <c r="L12" s="5"/>
    </row>
    <row r="13" spans="2:12" ht="23.25">
      <c r="B13" s="17" t="s">
        <v>4</v>
      </c>
      <c r="C13" s="18">
        <v>369</v>
      </c>
      <c r="D13" s="18">
        <v>692</v>
      </c>
      <c r="E13" s="155">
        <f t="shared" si="2"/>
        <v>323</v>
      </c>
      <c r="F13" s="177">
        <f t="shared" si="3"/>
        <v>0.87533875338753386</v>
      </c>
      <c r="G13" s="19">
        <f t="shared" si="0"/>
        <v>4.0108695652173916</v>
      </c>
      <c r="H13" s="19">
        <f t="shared" si="1"/>
        <v>6.6538461538461542</v>
      </c>
      <c r="I13" s="20">
        <f t="shared" si="4"/>
        <v>343.17</v>
      </c>
      <c r="J13" s="21">
        <f t="shared" si="5"/>
        <v>348.83</v>
      </c>
      <c r="K13" s="22">
        <f t="shared" si="6"/>
        <v>1.0164932832124018</v>
      </c>
      <c r="L13" s="5"/>
    </row>
    <row r="14" spans="2:12" ht="23.25">
      <c r="B14" s="17" t="s">
        <v>5</v>
      </c>
      <c r="C14" s="18">
        <v>419</v>
      </c>
      <c r="D14" s="18">
        <v>351</v>
      </c>
      <c r="E14" s="154">
        <f t="shared" si="2"/>
        <v>-68</v>
      </c>
      <c r="F14" s="169">
        <f t="shared" si="3"/>
        <v>-0.162291169451074</v>
      </c>
      <c r="G14" s="19">
        <f t="shared" si="0"/>
        <v>4.5543478260869561</v>
      </c>
      <c r="H14" s="19">
        <f t="shared" si="1"/>
        <v>3.375</v>
      </c>
      <c r="I14" s="20">
        <f t="shared" si="4"/>
        <v>389.67</v>
      </c>
      <c r="J14" s="23">
        <f t="shared" si="5"/>
        <v>-38.670000000000016</v>
      </c>
      <c r="K14" s="24">
        <f t="shared" si="6"/>
        <v>-9.9237816614058089E-2</v>
      </c>
      <c r="L14" s="5"/>
    </row>
    <row r="15" spans="2:12" ht="23.25">
      <c r="B15" s="17" t="s">
        <v>6</v>
      </c>
      <c r="C15" s="18">
        <v>346</v>
      </c>
      <c r="D15" s="18">
        <v>415</v>
      </c>
      <c r="E15" s="155">
        <f t="shared" si="2"/>
        <v>69</v>
      </c>
      <c r="F15" s="177">
        <f t="shared" si="3"/>
        <v>0.19942196531791909</v>
      </c>
      <c r="G15" s="19">
        <f t="shared" si="0"/>
        <v>3.7608695652173911</v>
      </c>
      <c r="H15" s="19">
        <f t="shared" si="1"/>
        <v>3.9903846153846154</v>
      </c>
      <c r="I15" s="20">
        <f t="shared" si="4"/>
        <v>321.77999999999997</v>
      </c>
      <c r="J15" s="21">
        <f t="shared" si="5"/>
        <v>93.220000000000027</v>
      </c>
      <c r="K15" s="22">
        <f t="shared" si="6"/>
        <v>0.28970103797625718</v>
      </c>
      <c r="L15" s="5"/>
    </row>
    <row r="16" spans="2:12" ht="23.25">
      <c r="B16" s="17" t="s">
        <v>7</v>
      </c>
      <c r="C16" s="18">
        <v>356</v>
      </c>
      <c r="D16" s="18">
        <v>444</v>
      </c>
      <c r="E16" s="155">
        <f t="shared" si="2"/>
        <v>88</v>
      </c>
      <c r="F16" s="177">
        <f t="shared" si="3"/>
        <v>0.24719101123595505</v>
      </c>
      <c r="G16" s="19">
        <f t="shared" si="0"/>
        <v>3.8695652173913042</v>
      </c>
      <c r="H16" s="19">
        <f t="shared" si="1"/>
        <v>4.2692307692307692</v>
      </c>
      <c r="I16" s="20">
        <f t="shared" si="4"/>
        <v>331.08</v>
      </c>
      <c r="J16" s="21">
        <f t="shared" si="5"/>
        <v>112.92000000000002</v>
      </c>
      <c r="K16" s="22">
        <f t="shared" si="6"/>
        <v>0.34106560347952164</v>
      </c>
      <c r="L16" s="5"/>
    </row>
    <row r="17" spans="2:12" ht="23.25">
      <c r="B17" s="17" t="s">
        <v>8</v>
      </c>
      <c r="C17" s="18">
        <v>388</v>
      </c>
      <c r="D17" s="18">
        <v>381</v>
      </c>
      <c r="E17" s="154">
        <f t="shared" si="2"/>
        <v>-7</v>
      </c>
      <c r="F17" s="169">
        <f t="shared" si="3"/>
        <v>-1.804123711340206E-2</v>
      </c>
      <c r="G17" s="19">
        <f t="shared" si="0"/>
        <v>4.2173913043478262</v>
      </c>
      <c r="H17" s="19">
        <f t="shared" si="1"/>
        <v>3.6634615384615383</v>
      </c>
      <c r="I17" s="20">
        <f t="shared" si="4"/>
        <v>360.84</v>
      </c>
      <c r="J17" s="21">
        <f t="shared" si="5"/>
        <v>20.160000000000025</v>
      </c>
      <c r="K17" s="22">
        <f t="shared" si="6"/>
        <v>5.5869637512470975E-2</v>
      </c>
      <c r="L17" s="5"/>
    </row>
    <row r="18" spans="2:12" ht="23.25">
      <c r="B18" s="17" t="s">
        <v>9</v>
      </c>
      <c r="C18" s="18">
        <v>364</v>
      </c>
      <c r="D18" s="18">
        <v>415</v>
      </c>
      <c r="E18" s="155">
        <f t="shared" si="2"/>
        <v>51</v>
      </c>
      <c r="F18" s="177">
        <f t="shared" si="3"/>
        <v>0.14010989010989011</v>
      </c>
      <c r="G18" s="19">
        <f t="shared" si="0"/>
        <v>3.9565217391304346</v>
      </c>
      <c r="H18" s="19">
        <f t="shared" si="1"/>
        <v>3.9903846153846154</v>
      </c>
      <c r="I18" s="20">
        <f t="shared" si="4"/>
        <v>338.52</v>
      </c>
      <c r="J18" s="21">
        <f t="shared" si="5"/>
        <v>76.480000000000018</v>
      </c>
      <c r="K18" s="22">
        <f t="shared" si="6"/>
        <v>0.22592461302138728</v>
      </c>
      <c r="L18" s="5"/>
    </row>
    <row r="19" spans="2:12" ht="23.25">
      <c r="B19" s="17" t="s">
        <v>10</v>
      </c>
      <c r="C19" s="18">
        <v>411</v>
      </c>
      <c r="D19" s="18">
        <v>465</v>
      </c>
      <c r="E19" s="155">
        <f t="shared" si="2"/>
        <v>54</v>
      </c>
      <c r="F19" s="177">
        <f t="shared" si="3"/>
        <v>0.13138686131386862</v>
      </c>
      <c r="G19" s="19">
        <f t="shared" si="0"/>
        <v>4.4673913043478262</v>
      </c>
      <c r="H19" s="19">
        <f t="shared" si="1"/>
        <v>4.4711538461538458</v>
      </c>
      <c r="I19" s="20">
        <f t="shared" si="4"/>
        <v>382.23</v>
      </c>
      <c r="J19" s="21">
        <f t="shared" si="5"/>
        <v>82.769999999999982</v>
      </c>
      <c r="K19" s="22">
        <f t="shared" si="6"/>
        <v>0.21654501216545005</v>
      </c>
      <c r="L19" s="5"/>
    </row>
    <row r="20" spans="2:12" ht="24" thickBot="1">
      <c r="B20" s="25" t="s">
        <v>11</v>
      </c>
      <c r="C20" s="26">
        <v>337</v>
      </c>
      <c r="D20" s="26">
        <v>326</v>
      </c>
      <c r="E20" s="26">
        <f t="shared" si="2"/>
        <v>-11</v>
      </c>
      <c r="F20" s="170">
        <f t="shared" si="3"/>
        <v>-3.2640949554896145E-2</v>
      </c>
      <c r="G20" s="27">
        <f t="shared" si="0"/>
        <v>3.6630434782608696</v>
      </c>
      <c r="H20" s="27">
        <f t="shared" si="1"/>
        <v>3.1346153846153846</v>
      </c>
      <c r="I20" s="28">
        <f t="shared" si="4"/>
        <v>313.41000000000003</v>
      </c>
      <c r="J20" s="29">
        <f t="shared" si="5"/>
        <v>12.589999999999975</v>
      </c>
      <c r="K20" s="30">
        <f t="shared" si="6"/>
        <v>4.0171021983982556E-2</v>
      </c>
      <c r="L20" s="5"/>
    </row>
    <row r="21" spans="2:12" ht="23.25">
      <c r="B21" s="31" t="s">
        <v>20</v>
      </c>
      <c r="C21" s="32">
        <f>SUM(C9:C20)</f>
        <v>4506</v>
      </c>
      <c r="D21" s="33">
        <f>SUM(D9:D20)</f>
        <v>5084</v>
      </c>
      <c r="E21" s="186">
        <f t="shared" si="2"/>
        <v>578</v>
      </c>
      <c r="F21" s="171">
        <f t="shared" si="3"/>
        <v>0.12827341322680869</v>
      </c>
      <c r="G21" s="34">
        <f>SUM(G9:G20)</f>
        <v>48.978260869565219</v>
      </c>
      <c r="H21" s="35">
        <f>SUM(H9:H20)</f>
        <v>48.884615384615387</v>
      </c>
      <c r="I21" s="36">
        <f>SUM(I9:I20)</f>
        <v>4190.58</v>
      </c>
      <c r="J21" s="37">
        <f t="shared" si="5"/>
        <v>893.42000000000007</v>
      </c>
      <c r="K21" s="38">
        <f t="shared" si="6"/>
        <v>0.21319721852345025</v>
      </c>
      <c r="L21" s="6"/>
    </row>
    <row r="22" spans="2:12" ht="24" thickBot="1">
      <c r="B22" s="39" t="s">
        <v>19</v>
      </c>
      <c r="C22" s="40">
        <f>C21/12</f>
        <v>375.5</v>
      </c>
      <c r="D22" s="41">
        <f t="shared" ref="D22:H22" si="7">D21/12</f>
        <v>423.66666666666669</v>
      </c>
      <c r="E22" s="301" t="s">
        <v>23</v>
      </c>
      <c r="F22" s="302"/>
      <c r="G22" s="42">
        <f t="shared" si="7"/>
        <v>4.0815217391304346</v>
      </c>
      <c r="H22" s="43">
        <f t="shared" si="7"/>
        <v>4.0737179487179489</v>
      </c>
      <c r="I22" s="44">
        <f>I21/12</f>
        <v>349.21499999999997</v>
      </c>
      <c r="J22" s="301" t="s">
        <v>23</v>
      </c>
      <c r="K22" s="302"/>
      <c r="L22" s="6"/>
    </row>
    <row r="23" spans="2:12">
      <c r="B23" s="51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0" customFormat="1" ht="23.25">
      <c r="B52" s="290" t="s">
        <v>18</v>
      </c>
    </row>
    <row r="53" spans="2:2" s="10" customFormat="1" ht="23.25">
      <c r="B53" s="10" t="s">
        <v>167</v>
      </c>
    </row>
    <row r="54" spans="2:2" s="10" customFormat="1" ht="23.25">
      <c r="B54" s="10" t="s">
        <v>168</v>
      </c>
    </row>
    <row r="55" spans="2:2" s="10" customFormat="1" ht="23.25">
      <c r="B55" s="10" t="s">
        <v>156</v>
      </c>
    </row>
    <row r="56" spans="2:2" s="10" customFormat="1" ht="23.25">
      <c r="B56" s="10" t="s">
        <v>254</v>
      </c>
    </row>
    <row r="57" spans="2:2" s="10" customFormat="1" ht="23.25">
      <c r="B57" s="10" t="s">
        <v>251</v>
      </c>
    </row>
    <row r="58" spans="2:2" s="10" customFormat="1" ht="23.25">
      <c r="B58" s="10" t="s">
        <v>252</v>
      </c>
    </row>
    <row r="59" spans="2:2" s="10" customFormat="1" ht="23.25"/>
    <row r="60" spans="2:2" s="10" customFormat="1" ht="23.25">
      <c r="B60" s="290" t="s">
        <v>21</v>
      </c>
    </row>
    <row r="61" spans="2:2" s="10" customFormat="1" ht="23.25">
      <c r="B61" s="10" t="s">
        <v>169</v>
      </c>
    </row>
    <row r="62" spans="2:2" s="10" customFormat="1" ht="23.25">
      <c r="B62" s="10" t="s">
        <v>170</v>
      </c>
    </row>
    <row r="63" spans="2:2" s="10" customFormat="1" ht="23.25">
      <c r="B63" s="10" t="s">
        <v>171</v>
      </c>
    </row>
    <row r="64" spans="2:2" s="10" customFormat="1" ht="23.25">
      <c r="B64" s="10" t="s">
        <v>172</v>
      </c>
    </row>
    <row r="65" spans="2:6" s="10" customFormat="1" ht="23.25"/>
    <row r="66" spans="2:6" s="10" customFormat="1" ht="23.25">
      <c r="B66" s="290" t="s">
        <v>22</v>
      </c>
    </row>
    <row r="67" spans="2:6" s="10" customFormat="1" ht="23.25">
      <c r="B67" s="10" t="s">
        <v>246</v>
      </c>
    </row>
    <row r="68" spans="2:6" s="10" customFormat="1" ht="23.25">
      <c r="B68" s="10" t="s">
        <v>247</v>
      </c>
    </row>
    <row r="69" spans="2:6" s="10" customFormat="1" ht="23.25">
      <c r="B69" s="10" t="s">
        <v>248</v>
      </c>
    </row>
    <row r="70" spans="2:6" s="10" customFormat="1" ht="23.25">
      <c r="B70" s="10" t="s">
        <v>249</v>
      </c>
    </row>
    <row r="71" spans="2:6" s="10" customFormat="1" ht="23.25">
      <c r="B71" s="10" t="s">
        <v>250</v>
      </c>
    </row>
    <row r="72" spans="2:6" ht="23.25">
      <c r="D72" s="10"/>
      <c r="E72" s="10"/>
      <c r="F72" s="10"/>
    </row>
  </sheetData>
  <mergeCells count="12">
    <mergeCell ref="J22:K22"/>
    <mergeCell ref="B2:L2"/>
    <mergeCell ref="B3:L3"/>
    <mergeCell ref="B6:B8"/>
    <mergeCell ref="I6:I8"/>
    <mergeCell ref="J6:J8"/>
    <mergeCell ref="K6:K8"/>
    <mergeCell ref="C6:D7"/>
    <mergeCell ref="G6:H7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E252-8494-434F-AB7E-B4764BE9F706}">
  <dimension ref="B2:N72"/>
  <sheetViews>
    <sheetView topLeftCell="A31" zoomScale="98" zoomScaleNormal="98" workbookViewId="0">
      <selection activeCell="B68" sqref="B68:H72"/>
    </sheetView>
  </sheetViews>
  <sheetFormatPr defaultColWidth="8.875" defaultRowHeight="21"/>
  <cols>
    <col min="1" max="1" width="8.875" style="1"/>
    <col min="2" max="2" width="12.75" style="1" customWidth="1"/>
    <col min="3" max="4" width="16.375" style="1" customWidth="1"/>
    <col min="5" max="5" width="21" style="1" customWidth="1"/>
    <col min="6" max="6" width="16.375" style="1" customWidth="1"/>
    <col min="7" max="8" width="24.125" style="1" customWidth="1"/>
    <col min="9" max="9" width="18.25" style="1" customWidth="1"/>
    <col min="10" max="10" width="26.875" style="1" customWidth="1"/>
    <col min="11" max="11" width="15.25" style="1" customWidth="1"/>
    <col min="12" max="12" width="9.875" style="1" customWidth="1"/>
    <col min="13" max="16384" width="8.875" style="1"/>
  </cols>
  <sheetData>
    <row r="2" spans="2:14" ht="26.25">
      <c r="B2" s="303" t="s">
        <v>132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4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4" ht="23.25">
      <c r="J4" s="11" t="s">
        <v>17</v>
      </c>
      <c r="K4" s="12">
        <v>92</v>
      </c>
    </row>
    <row r="5" spans="2:14" ht="24" thickBot="1">
      <c r="J5" s="11" t="s">
        <v>123</v>
      </c>
      <c r="K5" s="12">
        <v>104</v>
      </c>
    </row>
    <row r="6" spans="2:14" ht="21" customHeight="1">
      <c r="B6" s="308" t="s">
        <v>13</v>
      </c>
      <c r="C6" s="320" t="s">
        <v>99</v>
      </c>
      <c r="D6" s="321"/>
      <c r="E6" s="312" t="s">
        <v>133</v>
      </c>
      <c r="F6" s="297" t="s">
        <v>15</v>
      </c>
      <c r="G6" s="324" t="s">
        <v>100</v>
      </c>
      <c r="H6" s="325"/>
      <c r="I6" s="310" t="s">
        <v>127</v>
      </c>
      <c r="J6" s="312" t="s">
        <v>134</v>
      </c>
      <c r="K6" s="297" t="s">
        <v>15</v>
      </c>
    </row>
    <row r="7" spans="2:14" ht="21" customHeight="1">
      <c r="B7" s="316"/>
      <c r="C7" s="322"/>
      <c r="D7" s="323"/>
      <c r="E7" s="318"/>
      <c r="F7" s="319"/>
      <c r="G7" s="326"/>
      <c r="H7" s="327"/>
      <c r="I7" s="317"/>
      <c r="J7" s="318"/>
      <c r="K7" s="319"/>
    </row>
    <row r="8" spans="2:14" ht="24" thickBot="1">
      <c r="B8" s="309"/>
      <c r="C8" s="65" t="s">
        <v>24</v>
      </c>
      <c r="D8" s="66" t="s">
        <v>124</v>
      </c>
      <c r="E8" s="313"/>
      <c r="F8" s="298"/>
      <c r="G8" s="67" t="s">
        <v>24</v>
      </c>
      <c r="H8" s="68" t="s">
        <v>124</v>
      </c>
      <c r="I8" s="311"/>
      <c r="J8" s="313"/>
      <c r="K8" s="298"/>
    </row>
    <row r="9" spans="2:14" ht="23.25">
      <c r="B9" s="13" t="s">
        <v>0</v>
      </c>
      <c r="C9" s="14">
        <v>0</v>
      </c>
      <c r="D9" s="14">
        <v>275</v>
      </c>
      <c r="E9" s="267">
        <f>D9-C9</f>
        <v>275</v>
      </c>
      <c r="F9" s="269">
        <f>IFERROR(E9/C9,0)</f>
        <v>0</v>
      </c>
      <c r="G9" s="15">
        <f t="shared" ref="G9:G20" si="0">C9/$K$4</f>
        <v>0</v>
      </c>
      <c r="H9" s="15">
        <f t="shared" ref="H9:H20" si="1">D9/$K$5</f>
        <v>2.6442307692307692</v>
      </c>
      <c r="I9" s="16">
        <f>C9*93/100</f>
        <v>0</v>
      </c>
      <c r="J9" s="207">
        <f>D9-I9</f>
        <v>275</v>
      </c>
      <c r="K9" s="270">
        <f>IFERROR(J9/I9,0)</f>
        <v>0</v>
      </c>
      <c r="L9" s="2"/>
      <c r="N9" s="144"/>
    </row>
    <row r="10" spans="2:14" ht="23.25">
      <c r="B10" s="17" t="s">
        <v>1</v>
      </c>
      <c r="C10" s="18">
        <v>0</v>
      </c>
      <c r="D10" s="18">
        <v>75</v>
      </c>
      <c r="E10" s="155">
        <f t="shared" ref="E10:E21" si="2">D10-C10</f>
        <v>75</v>
      </c>
      <c r="F10" s="190">
        <f t="shared" ref="F10:F21" si="3">IFERROR(E10/C10,0)</f>
        <v>0</v>
      </c>
      <c r="G10" s="19">
        <f t="shared" si="0"/>
        <v>0</v>
      </c>
      <c r="H10" s="19">
        <f t="shared" si="1"/>
        <v>0.72115384615384615</v>
      </c>
      <c r="I10" s="20">
        <f t="shared" ref="I10:I20" si="4">C10*93/100</f>
        <v>0</v>
      </c>
      <c r="J10" s="198">
        <f t="shared" ref="J10:J21" si="5">D10-I10</f>
        <v>75</v>
      </c>
      <c r="K10" s="271">
        <f t="shared" ref="K10:K21" si="6">IFERROR(J10/I10,0)</f>
        <v>0</v>
      </c>
      <c r="L10" s="5"/>
    </row>
    <row r="11" spans="2:14" ht="23.25">
      <c r="B11" s="17" t="s">
        <v>2</v>
      </c>
      <c r="C11" s="18">
        <v>0</v>
      </c>
      <c r="D11" s="18">
        <v>0</v>
      </c>
      <c r="E11" s="154">
        <f t="shared" si="2"/>
        <v>0</v>
      </c>
      <c r="F11" s="167">
        <f t="shared" si="3"/>
        <v>0</v>
      </c>
      <c r="G11" s="19">
        <f t="shared" si="0"/>
        <v>0</v>
      </c>
      <c r="H11" s="19">
        <f t="shared" si="1"/>
        <v>0</v>
      </c>
      <c r="I11" s="20">
        <f t="shared" si="4"/>
        <v>0</v>
      </c>
      <c r="J11" s="268">
        <f t="shared" si="5"/>
        <v>0</v>
      </c>
      <c r="K11" s="194">
        <f t="shared" si="6"/>
        <v>0</v>
      </c>
      <c r="L11" s="5"/>
    </row>
    <row r="12" spans="2:14" ht="23.25">
      <c r="B12" s="17" t="s">
        <v>3</v>
      </c>
      <c r="C12" s="18">
        <v>0</v>
      </c>
      <c r="D12" s="18">
        <v>187.5</v>
      </c>
      <c r="E12" s="155">
        <f t="shared" si="2"/>
        <v>187.5</v>
      </c>
      <c r="F12" s="190">
        <f t="shared" si="3"/>
        <v>0</v>
      </c>
      <c r="G12" s="19">
        <f t="shared" si="0"/>
        <v>0</v>
      </c>
      <c r="H12" s="19">
        <f t="shared" si="1"/>
        <v>1.8028846153846154</v>
      </c>
      <c r="I12" s="20">
        <f t="shared" si="4"/>
        <v>0</v>
      </c>
      <c r="J12" s="198">
        <f t="shared" si="5"/>
        <v>187.5</v>
      </c>
      <c r="K12" s="271">
        <f t="shared" si="6"/>
        <v>0</v>
      </c>
      <c r="L12" s="5"/>
    </row>
    <row r="13" spans="2:14" ht="23.25">
      <c r="B13" s="17" t="s">
        <v>4</v>
      </c>
      <c r="C13" s="18">
        <v>0</v>
      </c>
      <c r="D13" s="18">
        <v>0</v>
      </c>
      <c r="E13" s="154">
        <f t="shared" si="2"/>
        <v>0</v>
      </c>
      <c r="F13" s="167">
        <f t="shared" si="3"/>
        <v>0</v>
      </c>
      <c r="G13" s="19">
        <f t="shared" si="0"/>
        <v>0</v>
      </c>
      <c r="H13" s="19">
        <f t="shared" si="1"/>
        <v>0</v>
      </c>
      <c r="I13" s="20">
        <f t="shared" si="4"/>
        <v>0</v>
      </c>
      <c r="J13" s="268">
        <f t="shared" si="5"/>
        <v>0</v>
      </c>
      <c r="K13" s="194">
        <f t="shared" si="6"/>
        <v>0</v>
      </c>
      <c r="L13" s="5"/>
    </row>
    <row r="14" spans="2:14" ht="23.25">
      <c r="B14" s="17" t="s">
        <v>5</v>
      </c>
      <c r="C14" s="18">
        <v>0</v>
      </c>
      <c r="D14" s="18">
        <v>250</v>
      </c>
      <c r="E14" s="155">
        <f t="shared" si="2"/>
        <v>250</v>
      </c>
      <c r="F14" s="190">
        <f t="shared" si="3"/>
        <v>0</v>
      </c>
      <c r="G14" s="19">
        <f t="shared" si="0"/>
        <v>0</v>
      </c>
      <c r="H14" s="19">
        <f t="shared" si="1"/>
        <v>2.4038461538461537</v>
      </c>
      <c r="I14" s="20">
        <f t="shared" si="4"/>
        <v>0</v>
      </c>
      <c r="J14" s="198">
        <f t="shared" si="5"/>
        <v>250</v>
      </c>
      <c r="K14" s="271">
        <f t="shared" si="6"/>
        <v>0</v>
      </c>
      <c r="L14" s="5"/>
    </row>
    <row r="15" spans="2:14" ht="23.25">
      <c r="B15" s="17" t="s">
        <v>6</v>
      </c>
      <c r="C15" s="18">
        <v>300</v>
      </c>
      <c r="D15" s="18">
        <v>200</v>
      </c>
      <c r="E15" s="154">
        <f t="shared" si="2"/>
        <v>-100</v>
      </c>
      <c r="F15" s="167">
        <f t="shared" si="3"/>
        <v>-0.33333333333333331</v>
      </c>
      <c r="G15" s="19">
        <f t="shared" si="0"/>
        <v>3.2608695652173911</v>
      </c>
      <c r="H15" s="19">
        <f t="shared" si="1"/>
        <v>1.9230769230769231</v>
      </c>
      <c r="I15" s="20">
        <f t="shared" si="4"/>
        <v>279</v>
      </c>
      <c r="J15" s="268">
        <f t="shared" si="5"/>
        <v>-79</v>
      </c>
      <c r="K15" s="194">
        <f t="shared" si="6"/>
        <v>-0.28315412186379929</v>
      </c>
      <c r="L15" s="5"/>
    </row>
    <row r="16" spans="2:14" ht="23.25">
      <c r="B16" s="17" t="s">
        <v>7</v>
      </c>
      <c r="C16" s="18">
        <v>375</v>
      </c>
      <c r="D16" s="18">
        <v>550</v>
      </c>
      <c r="E16" s="155">
        <f t="shared" si="2"/>
        <v>175</v>
      </c>
      <c r="F16" s="190">
        <f t="shared" si="3"/>
        <v>0.46666666666666667</v>
      </c>
      <c r="G16" s="19">
        <f t="shared" si="0"/>
        <v>4.0760869565217392</v>
      </c>
      <c r="H16" s="19">
        <f t="shared" si="1"/>
        <v>5.2884615384615383</v>
      </c>
      <c r="I16" s="20">
        <f t="shared" si="4"/>
        <v>348.75</v>
      </c>
      <c r="J16" s="198">
        <f t="shared" si="5"/>
        <v>201.25</v>
      </c>
      <c r="K16" s="271">
        <f t="shared" si="6"/>
        <v>0.57706093189964158</v>
      </c>
      <c r="L16" s="5"/>
    </row>
    <row r="17" spans="2:12" ht="23.25">
      <c r="B17" s="17" t="s">
        <v>8</v>
      </c>
      <c r="C17" s="18">
        <v>625</v>
      </c>
      <c r="D17" s="18">
        <v>0</v>
      </c>
      <c r="E17" s="154">
        <f t="shared" si="2"/>
        <v>-625</v>
      </c>
      <c r="F17" s="167">
        <f t="shared" si="3"/>
        <v>-1</v>
      </c>
      <c r="G17" s="19">
        <f t="shared" si="0"/>
        <v>6.7934782608695654</v>
      </c>
      <c r="H17" s="19">
        <f t="shared" si="1"/>
        <v>0</v>
      </c>
      <c r="I17" s="20">
        <f t="shared" si="4"/>
        <v>581.25</v>
      </c>
      <c r="J17" s="268">
        <f t="shared" si="5"/>
        <v>-581.25</v>
      </c>
      <c r="K17" s="194">
        <f t="shared" si="6"/>
        <v>-1</v>
      </c>
      <c r="L17" s="5"/>
    </row>
    <row r="18" spans="2:12" ht="23.25">
      <c r="B18" s="17" t="s">
        <v>9</v>
      </c>
      <c r="C18" s="18">
        <v>0</v>
      </c>
      <c r="D18" s="18">
        <v>0</v>
      </c>
      <c r="E18" s="154">
        <f t="shared" si="2"/>
        <v>0</v>
      </c>
      <c r="F18" s="167">
        <f t="shared" si="3"/>
        <v>0</v>
      </c>
      <c r="G18" s="19">
        <f t="shared" si="0"/>
        <v>0</v>
      </c>
      <c r="H18" s="19">
        <f t="shared" si="1"/>
        <v>0</v>
      </c>
      <c r="I18" s="20">
        <f t="shared" si="4"/>
        <v>0</v>
      </c>
      <c r="J18" s="268">
        <f t="shared" si="5"/>
        <v>0</v>
      </c>
      <c r="K18" s="194">
        <f t="shared" si="6"/>
        <v>0</v>
      </c>
      <c r="L18" s="5"/>
    </row>
    <row r="19" spans="2:12" ht="23.25">
      <c r="B19" s="17" t="s">
        <v>10</v>
      </c>
      <c r="C19" s="18">
        <v>250</v>
      </c>
      <c r="D19" s="18">
        <v>0</v>
      </c>
      <c r="E19" s="154">
        <f t="shared" si="2"/>
        <v>-250</v>
      </c>
      <c r="F19" s="167">
        <f t="shared" si="3"/>
        <v>-1</v>
      </c>
      <c r="G19" s="19">
        <f t="shared" si="0"/>
        <v>2.7173913043478262</v>
      </c>
      <c r="H19" s="19">
        <f t="shared" si="1"/>
        <v>0</v>
      </c>
      <c r="I19" s="20">
        <f t="shared" si="4"/>
        <v>232.5</v>
      </c>
      <c r="J19" s="268">
        <f t="shared" si="5"/>
        <v>-232.5</v>
      </c>
      <c r="K19" s="194">
        <f t="shared" si="6"/>
        <v>-1</v>
      </c>
      <c r="L19" s="5"/>
    </row>
    <row r="20" spans="2:12" ht="24" thickBot="1">
      <c r="B20" s="25" t="s">
        <v>11</v>
      </c>
      <c r="C20" s="26">
        <v>125</v>
      </c>
      <c r="D20" s="26">
        <v>0</v>
      </c>
      <c r="E20" s="26">
        <f t="shared" si="2"/>
        <v>-125</v>
      </c>
      <c r="F20" s="168">
        <f t="shared" si="3"/>
        <v>-1</v>
      </c>
      <c r="G20" s="27">
        <f t="shared" si="0"/>
        <v>1.3586956521739131</v>
      </c>
      <c r="H20" s="27">
        <f t="shared" si="1"/>
        <v>0</v>
      </c>
      <c r="I20" s="28">
        <f t="shared" si="4"/>
        <v>116.25</v>
      </c>
      <c r="J20" s="27">
        <f t="shared" si="5"/>
        <v>-116.25</v>
      </c>
      <c r="K20" s="195">
        <f t="shared" si="6"/>
        <v>-1</v>
      </c>
      <c r="L20" s="5"/>
    </row>
    <row r="21" spans="2:12" ht="23.25">
      <c r="B21" s="31" t="s">
        <v>20</v>
      </c>
      <c r="C21" s="32">
        <f>SUM(C9:C20)</f>
        <v>1675</v>
      </c>
      <c r="D21" s="192">
        <f>SUM(D9:D20)</f>
        <v>1537.5</v>
      </c>
      <c r="E21" s="193">
        <f t="shared" si="2"/>
        <v>-137.5</v>
      </c>
      <c r="F21" s="189">
        <f t="shared" si="3"/>
        <v>-8.2089552238805971E-2</v>
      </c>
      <c r="G21" s="34">
        <f>SUM(G9:G20)</f>
        <v>18.206521739130437</v>
      </c>
      <c r="H21" s="35">
        <f>SUM(H9:H20)</f>
        <v>14.783653846153847</v>
      </c>
      <c r="I21" s="36">
        <f>SUM(I9:I20)</f>
        <v>1557.75</v>
      </c>
      <c r="J21" s="184">
        <f t="shared" si="5"/>
        <v>-20.25</v>
      </c>
      <c r="K21" s="196">
        <f t="shared" si="6"/>
        <v>-1.2999518536350506E-2</v>
      </c>
      <c r="L21" s="6"/>
    </row>
    <row r="22" spans="2:12" ht="24" thickBot="1">
      <c r="B22" s="39" t="s">
        <v>19</v>
      </c>
      <c r="C22" s="40">
        <f>C21/12</f>
        <v>139.58333333333334</v>
      </c>
      <c r="D22" s="41">
        <f t="shared" ref="D22:H22" si="7">D21/12</f>
        <v>128.125</v>
      </c>
      <c r="E22" s="301" t="s">
        <v>103</v>
      </c>
      <c r="F22" s="302"/>
      <c r="G22" s="42">
        <f t="shared" si="7"/>
        <v>1.5172101449275364</v>
      </c>
      <c r="H22" s="43">
        <f t="shared" si="7"/>
        <v>1.231971153846154</v>
      </c>
      <c r="I22" s="44">
        <f>I21/12</f>
        <v>129.8125</v>
      </c>
      <c r="J22" s="301" t="s">
        <v>103</v>
      </c>
      <c r="K22" s="302"/>
      <c r="L22" s="6"/>
    </row>
    <row r="23" spans="2:12">
      <c r="B23" s="51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0" customFormat="1" ht="23.25">
      <c r="B52" s="290" t="s">
        <v>18</v>
      </c>
    </row>
    <row r="53" spans="2:2" s="10" customFormat="1" ht="23.25">
      <c r="B53" s="10" t="s">
        <v>253</v>
      </c>
    </row>
    <row r="54" spans="2:2" s="10" customFormat="1" ht="23.25">
      <c r="B54" s="10" t="s">
        <v>173</v>
      </c>
    </row>
    <row r="55" spans="2:2" s="10" customFormat="1" ht="23.25">
      <c r="B55" s="10" t="s">
        <v>156</v>
      </c>
    </row>
    <row r="56" spans="2:2" s="10" customFormat="1" ht="23.25">
      <c r="B56" s="10" t="s">
        <v>256</v>
      </c>
    </row>
    <row r="57" spans="2:2" s="10" customFormat="1" ht="23.25">
      <c r="B57" s="10" t="s">
        <v>257</v>
      </c>
    </row>
    <row r="58" spans="2:2" s="10" customFormat="1" ht="23.25">
      <c r="B58" s="10" t="s">
        <v>258</v>
      </c>
    </row>
    <row r="59" spans="2:2" s="10" customFormat="1" ht="23.25">
      <c r="B59" s="10" t="s">
        <v>259</v>
      </c>
    </row>
    <row r="60" spans="2:2" s="10" customFormat="1" ht="23.25"/>
    <row r="61" spans="2:2" s="10" customFormat="1" ht="23.25">
      <c r="B61" s="290" t="s">
        <v>184</v>
      </c>
    </row>
    <row r="62" spans="2:2" s="10" customFormat="1" ht="23.25">
      <c r="B62" s="10" t="s">
        <v>176</v>
      </c>
    </row>
    <row r="63" spans="2:2" s="10" customFormat="1" ht="23.25">
      <c r="B63" s="10" t="s">
        <v>177</v>
      </c>
    </row>
    <row r="64" spans="2:2" s="10" customFormat="1" ht="23.25">
      <c r="B64" s="10" t="s">
        <v>174</v>
      </c>
    </row>
    <row r="65" spans="2:2" s="10" customFormat="1" ht="23.25">
      <c r="B65" s="10" t="s">
        <v>175</v>
      </c>
    </row>
    <row r="66" spans="2:2" s="10" customFormat="1" ht="23.25"/>
    <row r="67" spans="2:2" s="10" customFormat="1" ht="23.25">
      <c r="B67" s="290" t="s">
        <v>22</v>
      </c>
    </row>
    <row r="68" spans="2:2" s="10" customFormat="1" ht="23.25">
      <c r="B68" s="10" t="s">
        <v>178</v>
      </c>
    </row>
    <row r="69" spans="2:2" s="10" customFormat="1" ht="23.25">
      <c r="B69" s="10" t="s">
        <v>179</v>
      </c>
    </row>
    <row r="70" spans="2:2" s="10" customFormat="1" ht="23.25">
      <c r="B70" s="10" t="s">
        <v>180</v>
      </c>
    </row>
    <row r="71" spans="2:2" s="10" customFormat="1" ht="23.25">
      <c r="B71" s="10" t="s">
        <v>181</v>
      </c>
    </row>
    <row r="72" spans="2:2" s="10" customFormat="1" ht="23.25">
      <c r="B72" s="10" t="s">
        <v>182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35C0-3EEF-412C-9778-1E7160353DCB}">
  <dimension ref="B2:L71"/>
  <sheetViews>
    <sheetView topLeftCell="A55" zoomScale="85" zoomScaleNormal="85" workbookViewId="0">
      <selection activeCell="B67" sqref="B67:G71"/>
    </sheetView>
  </sheetViews>
  <sheetFormatPr defaultColWidth="8.875" defaultRowHeight="21"/>
  <cols>
    <col min="1" max="1" width="8.875" style="1"/>
    <col min="2" max="2" width="12.75" style="1" customWidth="1"/>
    <col min="3" max="4" width="20.125" style="1" customWidth="1"/>
    <col min="5" max="5" width="23.75" style="1" customWidth="1"/>
    <col min="6" max="6" width="12.875" style="1" customWidth="1"/>
    <col min="7" max="8" width="28.375" style="1" customWidth="1"/>
    <col min="9" max="9" width="18.25" style="1" customWidth="1"/>
    <col min="10" max="10" width="27.875" style="1" customWidth="1"/>
    <col min="11" max="11" width="13.75" style="1" customWidth="1"/>
    <col min="12" max="12" width="9.875" style="1" customWidth="1"/>
    <col min="13" max="16384" width="8.875" style="1"/>
  </cols>
  <sheetData>
    <row r="2" spans="2:12" ht="26.25">
      <c r="B2" s="303" t="s">
        <v>135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2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2" ht="23.25">
      <c r="J4" s="11" t="s">
        <v>17</v>
      </c>
      <c r="K4" s="12">
        <v>92</v>
      </c>
    </row>
    <row r="5" spans="2:12" ht="24" thickBot="1">
      <c r="J5" s="11" t="s">
        <v>123</v>
      </c>
      <c r="K5" s="12">
        <v>104</v>
      </c>
    </row>
    <row r="6" spans="2:12" ht="21" customHeight="1">
      <c r="B6" s="308" t="s">
        <v>13</v>
      </c>
      <c r="C6" s="320" t="s">
        <v>101</v>
      </c>
      <c r="D6" s="321"/>
      <c r="E6" s="312" t="s">
        <v>136</v>
      </c>
      <c r="F6" s="297" t="s">
        <v>15</v>
      </c>
      <c r="G6" s="324" t="s">
        <v>102</v>
      </c>
      <c r="H6" s="325"/>
      <c r="I6" s="310" t="s">
        <v>127</v>
      </c>
      <c r="J6" s="312" t="s">
        <v>137</v>
      </c>
      <c r="K6" s="297" t="s">
        <v>15</v>
      </c>
    </row>
    <row r="7" spans="2:12" ht="21" customHeight="1">
      <c r="B7" s="316"/>
      <c r="C7" s="322"/>
      <c r="D7" s="323"/>
      <c r="E7" s="318"/>
      <c r="F7" s="319"/>
      <c r="G7" s="326"/>
      <c r="H7" s="327"/>
      <c r="I7" s="317"/>
      <c r="J7" s="318"/>
      <c r="K7" s="319"/>
    </row>
    <row r="8" spans="2:12" ht="24" thickBot="1">
      <c r="B8" s="309"/>
      <c r="C8" s="65" t="s">
        <v>24</v>
      </c>
      <c r="D8" s="66" t="s">
        <v>124</v>
      </c>
      <c r="E8" s="313"/>
      <c r="F8" s="298"/>
      <c r="G8" s="67" t="s">
        <v>24</v>
      </c>
      <c r="H8" s="68" t="s">
        <v>124</v>
      </c>
      <c r="I8" s="311"/>
      <c r="J8" s="313"/>
      <c r="K8" s="298"/>
    </row>
    <row r="9" spans="2:12" ht="23.25">
      <c r="B9" s="13" t="s">
        <v>0</v>
      </c>
      <c r="C9" s="150">
        <v>201.82</v>
      </c>
      <c r="D9" s="150">
        <v>211.56</v>
      </c>
      <c r="E9" s="201">
        <f>D9-C9</f>
        <v>9.7400000000000091</v>
      </c>
      <c r="F9" s="175">
        <f>E9/C9</f>
        <v>4.8260826479040779E-2</v>
      </c>
      <c r="G9" s="15">
        <f>C9/$K$4</f>
        <v>2.193695652173913</v>
      </c>
      <c r="H9" s="15">
        <f>D9/$K$5</f>
        <v>2.0342307692307693</v>
      </c>
      <c r="I9" s="16">
        <f>C9*93/100</f>
        <v>187.69259999999997</v>
      </c>
      <c r="J9" s="46">
        <f>D9-I9</f>
        <v>23.867400000000032</v>
      </c>
      <c r="K9" s="47">
        <f>J9/I9</f>
        <v>0.1271621790097214</v>
      </c>
      <c r="L9" s="2"/>
    </row>
    <row r="10" spans="2:12" ht="23.25">
      <c r="B10" s="17" t="s">
        <v>1</v>
      </c>
      <c r="C10" s="151">
        <v>137.22999999999999</v>
      </c>
      <c r="D10" s="151">
        <v>43.8</v>
      </c>
      <c r="E10" s="200">
        <f t="shared" ref="E10:E21" si="0">D10-C10</f>
        <v>-93.429999999999993</v>
      </c>
      <c r="F10" s="169">
        <f t="shared" ref="F10:F21" si="1">E10/C10</f>
        <v>-0.68082780733075854</v>
      </c>
      <c r="G10" s="19">
        <f t="shared" ref="G10:G20" si="2">C10/$K$4</f>
        <v>1.4916304347826086</v>
      </c>
      <c r="H10" s="19">
        <f t="shared" ref="H10:H20" si="3">D10/$K$5</f>
        <v>0.4211538461538461</v>
      </c>
      <c r="I10" s="20">
        <f t="shared" ref="I10:I20" si="4">C10*93/100</f>
        <v>127.62389999999999</v>
      </c>
      <c r="J10" s="23">
        <f t="shared" ref="J10:J21" si="5">D10-I10</f>
        <v>-83.823899999999995</v>
      </c>
      <c r="K10" s="24">
        <f t="shared" ref="K10:K21" si="6">J10/I10</f>
        <v>-0.65680409390404149</v>
      </c>
      <c r="L10" s="5"/>
    </row>
    <row r="11" spans="2:12" ht="23.25">
      <c r="B11" s="17" t="s">
        <v>2</v>
      </c>
      <c r="C11" s="151">
        <v>145.99</v>
      </c>
      <c r="D11" s="151">
        <v>65.45</v>
      </c>
      <c r="E11" s="200">
        <f t="shared" si="0"/>
        <v>-80.540000000000006</v>
      </c>
      <c r="F11" s="169">
        <f t="shared" si="1"/>
        <v>-0.55168162202890614</v>
      </c>
      <c r="G11" s="19">
        <f t="shared" si="2"/>
        <v>1.5868478260869565</v>
      </c>
      <c r="H11" s="19">
        <f t="shared" si="3"/>
        <v>0.62932692307692306</v>
      </c>
      <c r="I11" s="20">
        <f t="shared" si="4"/>
        <v>135.77070000000001</v>
      </c>
      <c r="J11" s="23">
        <f t="shared" si="5"/>
        <v>-70.320700000000002</v>
      </c>
      <c r="K11" s="24">
        <f t="shared" si="6"/>
        <v>-0.51793722798807107</v>
      </c>
      <c r="L11" s="5"/>
    </row>
    <row r="12" spans="2:12" ht="23.25">
      <c r="B12" s="17" t="s">
        <v>3</v>
      </c>
      <c r="C12" s="151">
        <v>100.61</v>
      </c>
      <c r="D12" s="151">
        <v>48.18</v>
      </c>
      <c r="E12" s="200">
        <f t="shared" si="0"/>
        <v>-52.43</v>
      </c>
      <c r="F12" s="169">
        <f t="shared" si="1"/>
        <v>-0.52112116091839777</v>
      </c>
      <c r="G12" s="19">
        <f t="shared" si="2"/>
        <v>1.0935869565217391</v>
      </c>
      <c r="H12" s="19">
        <f t="shared" si="3"/>
        <v>0.46326923076923077</v>
      </c>
      <c r="I12" s="20">
        <f t="shared" si="4"/>
        <v>93.567299999999989</v>
      </c>
      <c r="J12" s="23">
        <f t="shared" si="5"/>
        <v>-45.387299999999989</v>
      </c>
      <c r="K12" s="24">
        <f t="shared" si="6"/>
        <v>-0.48507651711655669</v>
      </c>
      <c r="L12" s="5"/>
    </row>
    <row r="13" spans="2:12" ht="23.25">
      <c r="B13" s="17" t="s">
        <v>4</v>
      </c>
      <c r="C13" s="151">
        <v>461.44</v>
      </c>
      <c r="D13" s="151">
        <v>35.159999999999997</v>
      </c>
      <c r="E13" s="200">
        <f t="shared" si="0"/>
        <v>-426.28</v>
      </c>
      <c r="F13" s="169">
        <f t="shared" si="1"/>
        <v>-0.92380374479889038</v>
      </c>
      <c r="G13" s="19">
        <f t="shared" si="2"/>
        <v>5.0156521739130433</v>
      </c>
      <c r="H13" s="19">
        <f t="shared" si="3"/>
        <v>0.33807692307692305</v>
      </c>
      <c r="I13" s="20">
        <f t="shared" si="4"/>
        <v>429.13919999999996</v>
      </c>
      <c r="J13" s="23">
        <f t="shared" si="5"/>
        <v>-393.97919999999999</v>
      </c>
      <c r="K13" s="24">
        <f t="shared" si="6"/>
        <v>-0.91806854279450589</v>
      </c>
      <c r="L13" s="5"/>
    </row>
    <row r="14" spans="2:12" ht="23.25">
      <c r="B14" s="17" t="s">
        <v>5</v>
      </c>
      <c r="C14" s="151">
        <v>237.96</v>
      </c>
      <c r="D14" s="151">
        <v>72.63</v>
      </c>
      <c r="E14" s="200">
        <f t="shared" si="0"/>
        <v>-165.33</v>
      </c>
      <c r="F14" s="169">
        <f t="shared" si="1"/>
        <v>-0.69478063540090773</v>
      </c>
      <c r="G14" s="19">
        <f t="shared" si="2"/>
        <v>2.5865217391304349</v>
      </c>
      <c r="H14" s="19">
        <f t="shared" si="3"/>
        <v>0.69836538461538455</v>
      </c>
      <c r="I14" s="20">
        <f t="shared" si="4"/>
        <v>221.30280000000002</v>
      </c>
      <c r="J14" s="23">
        <f t="shared" si="5"/>
        <v>-148.67280000000002</v>
      </c>
      <c r="K14" s="24">
        <f t="shared" si="6"/>
        <v>-0.67180713483968579</v>
      </c>
      <c r="L14" s="5"/>
    </row>
    <row r="15" spans="2:12" ht="23.25">
      <c r="B15" s="17" t="s">
        <v>6</v>
      </c>
      <c r="C15" s="151">
        <v>113.38</v>
      </c>
      <c r="D15" s="151">
        <v>89.29</v>
      </c>
      <c r="E15" s="200">
        <f t="shared" si="0"/>
        <v>-24.089999999999989</v>
      </c>
      <c r="F15" s="169">
        <f t="shared" si="1"/>
        <v>-0.21247133533251006</v>
      </c>
      <c r="G15" s="19">
        <f t="shared" si="2"/>
        <v>1.2323913043478261</v>
      </c>
      <c r="H15" s="19">
        <f t="shared" si="3"/>
        <v>0.85855769230769241</v>
      </c>
      <c r="I15" s="20">
        <f t="shared" si="4"/>
        <v>105.4434</v>
      </c>
      <c r="J15" s="23">
        <f t="shared" si="5"/>
        <v>-16.153399999999991</v>
      </c>
      <c r="K15" s="24">
        <f t="shared" si="6"/>
        <v>-0.15319498422850544</v>
      </c>
      <c r="L15" s="5"/>
    </row>
    <row r="16" spans="2:12" ht="23.25">
      <c r="B16" s="17" t="s">
        <v>7</v>
      </c>
      <c r="C16" s="151">
        <v>86.74</v>
      </c>
      <c r="D16" s="151">
        <v>32.479999999999997</v>
      </c>
      <c r="E16" s="200">
        <f t="shared" si="0"/>
        <v>-54.26</v>
      </c>
      <c r="F16" s="169">
        <f t="shared" si="1"/>
        <v>-0.62554761355775879</v>
      </c>
      <c r="G16" s="19">
        <f t="shared" si="2"/>
        <v>0.9428260869565217</v>
      </c>
      <c r="H16" s="19">
        <f t="shared" si="3"/>
        <v>0.31230769230769229</v>
      </c>
      <c r="I16" s="20">
        <f t="shared" si="4"/>
        <v>80.668199999999999</v>
      </c>
      <c r="J16" s="23">
        <f t="shared" si="5"/>
        <v>-48.188200000000002</v>
      </c>
      <c r="K16" s="24">
        <f t="shared" si="6"/>
        <v>-0.59736302533092345</v>
      </c>
      <c r="L16" s="5"/>
    </row>
    <row r="17" spans="2:12" ht="23.25">
      <c r="B17" s="17" t="s">
        <v>8</v>
      </c>
      <c r="C17" s="151">
        <v>176.4</v>
      </c>
      <c r="D17" s="151">
        <v>98.78</v>
      </c>
      <c r="E17" s="200">
        <f t="shared" si="0"/>
        <v>-77.62</v>
      </c>
      <c r="F17" s="169">
        <f t="shared" si="1"/>
        <v>-0.44002267573696147</v>
      </c>
      <c r="G17" s="19">
        <f t="shared" si="2"/>
        <v>1.9173913043478261</v>
      </c>
      <c r="H17" s="19">
        <f t="shared" si="3"/>
        <v>0.94980769230769235</v>
      </c>
      <c r="I17" s="20">
        <f t="shared" si="4"/>
        <v>164.05200000000002</v>
      </c>
      <c r="J17" s="23">
        <f t="shared" si="5"/>
        <v>-65.27200000000002</v>
      </c>
      <c r="K17" s="24">
        <f t="shared" si="6"/>
        <v>-0.39787384487845323</v>
      </c>
      <c r="L17" s="5"/>
    </row>
    <row r="18" spans="2:12" ht="23.25">
      <c r="B18" s="17" t="s">
        <v>9</v>
      </c>
      <c r="C18" s="151">
        <v>80.17</v>
      </c>
      <c r="D18" s="151">
        <v>77.489999999999995</v>
      </c>
      <c r="E18" s="200">
        <f t="shared" si="0"/>
        <v>-2.6800000000000068</v>
      </c>
      <c r="F18" s="169">
        <f t="shared" si="1"/>
        <v>-3.3428963452663177E-2</v>
      </c>
      <c r="G18" s="19">
        <f t="shared" si="2"/>
        <v>0.87141304347826087</v>
      </c>
      <c r="H18" s="19">
        <f t="shared" si="3"/>
        <v>0.7450961538461538</v>
      </c>
      <c r="I18" s="20">
        <f t="shared" si="4"/>
        <v>74.55810000000001</v>
      </c>
      <c r="J18" s="21">
        <f t="shared" si="5"/>
        <v>2.9318999999999846</v>
      </c>
      <c r="K18" s="22">
        <f t="shared" si="6"/>
        <v>3.9323695212190014E-2</v>
      </c>
      <c r="L18" s="5"/>
    </row>
    <row r="19" spans="2:12" ht="23.25">
      <c r="B19" s="17" t="s">
        <v>10</v>
      </c>
      <c r="C19" s="151">
        <v>155.84</v>
      </c>
      <c r="D19" s="151">
        <v>64.48</v>
      </c>
      <c r="E19" s="200">
        <f t="shared" si="0"/>
        <v>-91.36</v>
      </c>
      <c r="F19" s="169">
        <f t="shared" si="1"/>
        <v>-0.58624229979466114</v>
      </c>
      <c r="G19" s="19">
        <f t="shared" si="2"/>
        <v>1.693913043478261</v>
      </c>
      <c r="H19" s="19">
        <f t="shared" si="3"/>
        <v>0.62</v>
      </c>
      <c r="I19" s="20">
        <f t="shared" si="4"/>
        <v>144.93120000000002</v>
      </c>
      <c r="J19" s="23">
        <f t="shared" si="5"/>
        <v>-80.451200000000014</v>
      </c>
      <c r="K19" s="24">
        <f t="shared" si="6"/>
        <v>-0.55509924709103353</v>
      </c>
      <c r="L19" s="5"/>
    </row>
    <row r="20" spans="2:12" ht="24" thickBot="1">
      <c r="B20" s="25" t="s">
        <v>11</v>
      </c>
      <c r="C20" s="152">
        <v>85.16</v>
      </c>
      <c r="D20" s="152">
        <v>34.67</v>
      </c>
      <c r="E20" s="152">
        <f t="shared" si="0"/>
        <v>-50.489999999999995</v>
      </c>
      <c r="F20" s="170">
        <f t="shared" si="1"/>
        <v>-0.59288398309065282</v>
      </c>
      <c r="G20" s="27">
        <f t="shared" si="2"/>
        <v>0.92565217391304344</v>
      </c>
      <c r="H20" s="27">
        <f t="shared" si="3"/>
        <v>0.33336538461538462</v>
      </c>
      <c r="I20" s="28">
        <f t="shared" si="4"/>
        <v>79.198800000000006</v>
      </c>
      <c r="J20" s="48">
        <f t="shared" si="5"/>
        <v>-44.528800000000004</v>
      </c>
      <c r="K20" s="49">
        <f t="shared" si="6"/>
        <v>-0.5622408420329601</v>
      </c>
      <c r="L20" s="5"/>
    </row>
    <row r="21" spans="2:12" ht="23.25">
      <c r="B21" s="31" t="s">
        <v>20</v>
      </c>
      <c r="C21" s="203">
        <f>SUM(C9:C20)</f>
        <v>1982.74</v>
      </c>
      <c r="D21" s="204">
        <f>SUM(D9:D20)</f>
        <v>873.96999999999991</v>
      </c>
      <c r="E21" s="202">
        <f t="shared" si="0"/>
        <v>-1108.77</v>
      </c>
      <c r="F21" s="171">
        <f t="shared" si="1"/>
        <v>-0.55921099085104453</v>
      </c>
      <c r="G21" s="34">
        <f>SUM(G9:G20)</f>
        <v>21.551521739130436</v>
      </c>
      <c r="H21" s="35">
        <f>SUM(H9:H20)</f>
        <v>8.4035576923076931</v>
      </c>
      <c r="I21" s="36">
        <f>SUM(I9:I20)</f>
        <v>1843.9481999999998</v>
      </c>
      <c r="J21" s="153">
        <f t="shared" si="5"/>
        <v>-969.9781999999999</v>
      </c>
      <c r="K21" s="38">
        <f t="shared" si="6"/>
        <v>-0.52603332349574683</v>
      </c>
      <c r="L21" s="6"/>
    </row>
    <row r="22" spans="2:12" ht="24" thickBot="1">
      <c r="B22" s="39" t="s">
        <v>19</v>
      </c>
      <c r="C22" s="205">
        <f>C21/12</f>
        <v>165.22833333333332</v>
      </c>
      <c r="D22" s="206">
        <f t="shared" ref="D22:H22" si="7">D21/12</f>
        <v>72.830833333333331</v>
      </c>
      <c r="E22" s="328" t="s">
        <v>103</v>
      </c>
      <c r="F22" s="302"/>
      <c r="G22" s="42">
        <f t="shared" si="7"/>
        <v>1.7959601449275364</v>
      </c>
      <c r="H22" s="43">
        <f t="shared" si="7"/>
        <v>0.70029647435897446</v>
      </c>
      <c r="I22" s="44">
        <f>I21/12</f>
        <v>153.66234999999998</v>
      </c>
      <c r="J22" s="328" t="s">
        <v>103</v>
      </c>
      <c r="K22" s="302"/>
      <c r="L22" s="6"/>
    </row>
    <row r="23" spans="2:12">
      <c r="B23" s="51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0" customFormat="1" ht="23.25">
      <c r="B52" s="290" t="s">
        <v>18</v>
      </c>
    </row>
    <row r="53" spans="2:2" s="10" customFormat="1" ht="23.25">
      <c r="B53" s="10" t="s">
        <v>260</v>
      </c>
    </row>
    <row r="54" spans="2:2" s="10" customFormat="1" ht="23.25">
      <c r="B54" s="10" t="s">
        <v>261</v>
      </c>
    </row>
    <row r="55" spans="2:2" s="10" customFormat="1" ht="23.25">
      <c r="B55" s="10" t="s">
        <v>264</v>
      </c>
    </row>
    <row r="56" spans="2:2" s="10" customFormat="1" ht="23.25">
      <c r="B56" s="10" t="s">
        <v>262</v>
      </c>
    </row>
    <row r="57" spans="2:2" s="10" customFormat="1" ht="23.25">
      <c r="B57" s="10" t="s">
        <v>183</v>
      </c>
    </row>
    <row r="58" spans="2:2" s="10" customFormat="1" ht="23.25">
      <c r="B58" s="10" t="s">
        <v>263</v>
      </c>
    </row>
    <row r="59" spans="2:2" s="10" customFormat="1" ht="23.25"/>
    <row r="60" spans="2:2" s="10" customFormat="1" ht="23.25">
      <c r="B60" s="290" t="s">
        <v>184</v>
      </c>
    </row>
    <row r="61" spans="2:2" s="10" customFormat="1" ht="23.25">
      <c r="B61" s="10" t="s">
        <v>185</v>
      </c>
    </row>
    <row r="62" spans="2:2" s="10" customFormat="1" ht="23.25">
      <c r="B62" s="10" t="s">
        <v>186</v>
      </c>
    </row>
    <row r="63" spans="2:2" s="10" customFormat="1" ht="23.25">
      <c r="B63" s="10" t="s">
        <v>187</v>
      </c>
    </row>
    <row r="64" spans="2:2" s="10" customFormat="1" ht="23.25">
      <c r="B64" s="10" t="s">
        <v>188</v>
      </c>
    </row>
    <row r="65" spans="2:2" s="10" customFormat="1" ht="23.25"/>
    <row r="66" spans="2:2" s="10" customFormat="1" ht="23.25">
      <c r="B66" s="290" t="s">
        <v>22</v>
      </c>
    </row>
    <row r="67" spans="2:2" s="10" customFormat="1" ht="23.25">
      <c r="B67" s="10" t="s">
        <v>189</v>
      </c>
    </row>
    <row r="68" spans="2:2" s="10" customFormat="1" ht="23.25">
      <c r="B68" s="10" t="s">
        <v>190</v>
      </c>
    </row>
    <row r="69" spans="2:2" s="10" customFormat="1" ht="23.25">
      <c r="B69" s="10" t="s">
        <v>191</v>
      </c>
    </row>
    <row r="70" spans="2:2" s="10" customFormat="1" ht="23.25">
      <c r="B70" s="10" t="s">
        <v>192</v>
      </c>
    </row>
    <row r="71" spans="2:2" s="10" customFormat="1" ht="23.25">
      <c r="B71" s="10" t="s">
        <v>193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FA6-7F1F-4B9F-A611-984121FA9597}">
  <dimension ref="B2:L74"/>
  <sheetViews>
    <sheetView zoomScale="85" zoomScaleNormal="85" workbookViewId="0">
      <selection activeCell="H70" sqref="H70"/>
    </sheetView>
  </sheetViews>
  <sheetFormatPr defaultColWidth="8.875" defaultRowHeight="21"/>
  <cols>
    <col min="1" max="1" width="8.875" style="1"/>
    <col min="2" max="2" width="12.75" style="1" customWidth="1"/>
    <col min="3" max="4" width="22.375" style="1" customWidth="1"/>
    <col min="5" max="5" width="25.625" style="1" customWidth="1"/>
    <col min="6" max="6" width="15" style="1" customWidth="1"/>
    <col min="7" max="8" width="31.25" style="1" customWidth="1"/>
    <col min="9" max="9" width="18.25" style="1" customWidth="1"/>
    <col min="10" max="10" width="32.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3" t="s">
        <v>138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2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2" ht="23.25">
      <c r="J4" s="11" t="s">
        <v>17</v>
      </c>
      <c r="K4" s="12">
        <v>92</v>
      </c>
    </row>
    <row r="5" spans="2:12" ht="24" thickBot="1">
      <c r="J5" s="11" t="s">
        <v>123</v>
      </c>
      <c r="K5" s="12">
        <v>104</v>
      </c>
    </row>
    <row r="6" spans="2:12" ht="21" customHeight="1">
      <c r="B6" s="308" t="s">
        <v>13</v>
      </c>
      <c r="C6" s="320" t="s">
        <v>104</v>
      </c>
      <c r="D6" s="321"/>
      <c r="E6" s="312" t="s">
        <v>139</v>
      </c>
      <c r="F6" s="297" t="s">
        <v>15</v>
      </c>
      <c r="G6" s="324" t="s">
        <v>105</v>
      </c>
      <c r="H6" s="325"/>
      <c r="I6" s="310" t="s">
        <v>127</v>
      </c>
      <c r="J6" s="312" t="s">
        <v>140</v>
      </c>
      <c r="K6" s="297" t="s">
        <v>15</v>
      </c>
    </row>
    <row r="7" spans="2:12" ht="21" customHeight="1">
      <c r="B7" s="316"/>
      <c r="C7" s="322"/>
      <c r="D7" s="323"/>
      <c r="E7" s="318"/>
      <c r="F7" s="319"/>
      <c r="G7" s="326"/>
      <c r="H7" s="327"/>
      <c r="I7" s="317"/>
      <c r="J7" s="318"/>
      <c r="K7" s="319"/>
    </row>
    <row r="8" spans="2:12" ht="24" thickBot="1">
      <c r="B8" s="309"/>
      <c r="C8" s="65" t="s">
        <v>24</v>
      </c>
      <c r="D8" s="66" t="s">
        <v>124</v>
      </c>
      <c r="E8" s="313"/>
      <c r="F8" s="298"/>
      <c r="G8" s="67" t="s">
        <v>24</v>
      </c>
      <c r="H8" s="68" t="s">
        <v>124</v>
      </c>
      <c r="I8" s="311"/>
      <c r="J8" s="313"/>
      <c r="K8" s="298"/>
    </row>
    <row r="9" spans="2:12" ht="23.25">
      <c r="B9" s="13" t="s">
        <v>0</v>
      </c>
      <c r="C9" s="150">
        <v>33.28</v>
      </c>
      <c r="D9" s="150">
        <v>95.41</v>
      </c>
      <c r="E9" s="201">
        <f>D9-C9</f>
        <v>62.129999999999995</v>
      </c>
      <c r="F9" s="269">
        <f>E9/C9</f>
        <v>1.8668870192307689</v>
      </c>
      <c r="G9" s="15">
        <f>C9/$K$4</f>
        <v>0.36173913043478262</v>
      </c>
      <c r="H9" s="15">
        <f>D9/$K$5</f>
        <v>0.91740384615384607</v>
      </c>
      <c r="I9" s="16">
        <f>C9*93/100</f>
        <v>30.950399999999998</v>
      </c>
      <c r="J9" s="46">
        <f>D9-I9</f>
        <v>64.459599999999995</v>
      </c>
      <c r="K9" s="47">
        <f>J9/I9</f>
        <v>2.0826742142266337</v>
      </c>
      <c r="L9" s="2"/>
    </row>
    <row r="10" spans="2:12" ht="23.25">
      <c r="B10" s="17" t="s">
        <v>1</v>
      </c>
      <c r="C10" s="151">
        <v>27.21</v>
      </c>
      <c r="D10" s="151">
        <v>9.34</v>
      </c>
      <c r="E10" s="200">
        <f t="shared" ref="E10:E21" si="0">D10-C10</f>
        <v>-17.87</v>
      </c>
      <c r="F10" s="167">
        <f t="shared" ref="F10:F21" si="1">E10/C10</f>
        <v>-0.6567438441749357</v>
      </c>
      <c r="G10" s="19">
        <f t="shared" ref="G10:G20" si="2">C10/$K$4</f>
        <v>0.29576086956521741</v>
      </c>
      <c r="H10" s="19">
        <f t="shared" ref="H10:H20" si="3">D10/$K$5</f>
        <v>8.9807692307692311E-2</v>
      </c>
      <c r="I10" s="20">
        <f t="shared" ref="I10:I20" si="4">C10*93/100</f>
        <v>25.305300000000003</v>
      </c>
      <c r="J10" s="23">
        <f t="shared" ref="J10:J21" si="5">D10-I10</f>
        <v>-15.965300000000003</v>
      </c>
      <c r="K10" s="24">
        <f t="shared" ref="K10:K21" si="6">J10/I10</f>
        <v>-0.63090735932788788</v>
      </c>
      <c r="L10" s="5"/>
    </row>
    <row r="11" spans="2:12" ht="23.25">
      <c r="B11" s="17" t="s">
        <v>2</v>
      </c>
      <c r="C11" s="151">
        <v>22.95</v>
      </c>
      <c r="D11" s="151">
        <v>8.85</v>
      </c>
      <c r="E11" s="200">
        <f t="shared" si="0"/>
        <v>-14.1</v>
      </c>
      <c r="F11" s="167">
        <f t="shared" si="1"/>
        <v>-0.6143790849673203</v>
      </c>
      <c r="G11" s="19">
        <f t="shared" si="2"/>
        <v>0.24945652173913044</v>
      </c>
      <c r="H11" s="19">
        <f t="shared" si="3"/>
        <v>8.5096153846153849E-2</v>
      </c>
      <c r="I11" s="20">
        <f t="shared" si="4"/>
        <v>21.343499999999999</v>
      </c>
      <c r="J11" s="23">
        <f t="shared" si="5"/>
        <v>-12.493499999999999</v>
      </c>
      <c r="K11" s="24">
        <f t="shared" si="6"/>
        <v>-0.58535385480357016</v>
      </c>
      <c r="L11" s="5"/>
    </row>
    <row r="12" spans="2:12" ht="23.25">
      <c r="B12" s="17" t="s">
        <v>3</v>
      </c>
      <c r="C12" s="151">
        <v>36.56</v>
      </c>
      <c r="D12" s="151">
        <v>9.51</v>
      </c>
      <c r="E12" s="200">
        <f t="shared" si="0"/>
        <v>-27.050000000000004</v>
      </c>
      <c r="F12" s="167">
        <f t="shared" si="1"/>
        <v>-0.73987964989059085</v>
      </c>
      <c r="G12" s="19">
        <f t="shared" si="2"/>
        <v>0.3973913043478261</v>
      </c>
      <c r="H12" s="19">
        <f t="shared" si="3"/>
        <v>9.1442307692307684E-2</v>
      </c>
      <c r="I12" s="20">
        <f t="shared" si="4"/>
        <v>34.000800000000005</v>
      </c>
      <c r="J12" s="23">
        <f t="shared" si="5"/>
        <v>-24.490800000000007</v>
      </c>
      <c r="K12" s="24">
        <f t="shared" si="6"/>
        <v>-0.72030069880708703</v>
      </c>
      <c r="L12" s="5"/>
    </row>
    <row r="13" spans="2:12" ht="23.25">
      <c r="B13" s="17" t="s">
        <v>4</v>
      </c>
      <c r="C13" s="151">
        <v>38.200000000000003</v>
      </c>
      <c r="D13" s="151">
        <v>14.59</v>
      </c>
      <c r="E13" s="200">
        <f t="shared" si="0"/>
        <v>-23.610000000000003</v>
      </c>
      <c r="F13" s="167">
        <f t="shared" si="1"/>
        <v>-0.61806282722513095</v>
      </c>
      <c r="G13" s="19">
        <f t="shared" si="2"/>
        <v>0.41521739130434787</v>
      </c>
      <c r="H13" s="19">
        <f t="shared" si="3"/>
        <v>0.14028846153846153</v>
      </c>
      <c r="I13" s="20">
        <f t="shared" si="4"/>
        <v>35.526000000000003</v>
      </c>
      <c r="J13" s="23">
        <f t="shared" si="5"/>
        <v>-20.936000000000003</v>
      </c>
      <c r="K13" s="24">
        <f t="shared" si="6"/>
        <v>-0.58931486798401178</v>
      </c>
      <c r="L13" s="5"/>
    </row>
    <row r="14" spans="2:12" ht="23.25">
      <c r="B14" s="17" t="s">
        <v>5</v>
      </c>
      <c r="C14" s="151">
        <v>29.34</v>
      </c>
      <c r="D14" s="151">
        <v>16.72</v>
      </c>
      <c r="E14" s="200">
        <f t="shared" si="0"/>
        <v>-12.620000000000001</v>
      </c>
      <c r="F14" s="167">
        <f t="shared" si="1"/>
        <v>-0.43012951601908661</v>
      </c>
      <c r="G14" s="19">
        <f t="shared" si="2"/>
        <v>0.31891304347826088</v>
      </c>
      <c r="H14" s="19">
        <f t="shared" si="3"/>
        <v>0.16076923076923075</v>
      </c>
      <c r="I14" s="20">
        <f t="shared" si="4"/>
        <v>27.286199999999997</v>
      </c>
      <c r="J14" s="23">
        <f t="shared" si="5"/>
        <v>-10.566199999999998</v>
      </c>
      <c r="K14" s="24">
        <f t="shared" si="6"/>
        <v>-0.38723603873020057</v>
      </c>
      <c r="L14" s="5"/>
    </row>
    <row r="15" spans="2:12" ht="23.25">
      <c r="B15" s="17" t="s">
        <v>6</v>
      </c>
      <c r="C15" s="151">
        <v>28.2</v>
      </c>
      <c r="D15" s="151">
        <v>17.21</v>
      </c>
      <c r="E15" s="200">
        <f t="shared" si="0"/>
        <v>-10.989999999999998</v>
      </c>
      <c r="F15" s="167">
        <f t="shared" si="1"/>
        <v>-0.38971631205673757</v>
      </c>
      <c r="G15" s="19">
        <f t="shared" si="2"/>
        <v>0.30652173913043479</v>
      </c>
      <c r="H15" s="19">
        <f t="shared" si="3"/>
        <v>0.16548076923076924</v>
      </c>
      <c r="I15" s="20">
        <f t="shared" si="4"/>
        <v>26.225999999999999</v>
      </c>
      <c r="J15" s="23">
        <f t="shared" si="5"/>
        <v>-9.0159999999999982</v>
      </c>
      <c r="K15" s="24">
        <f t="shared" si="6"/>
        <v>-0.34378098070616941</v>
      </c>
      <c r="L15" s="5"/>
    </row>
    <row r="16" spans="2:12" ht="23.25">
      <c r="B16" s="17" t="s">
        <v>7</v>
      </c>
      <c r="C16" s="151">
        <v>51.15</v>
      </c>
      <c r="D16" s="151">
        <v>10.82</v>
      </c>
      <c r="E16" s="200">
        <f t="shared" si="0"/>
        <v>-40.33</v>
      </c>
      <c r="F16" s="167">
        <f t="shared" si="1"/>
        <v>-0.78846529814271749</v>
      </c>
      <c r="G16" s="19">
        <f t="shared" si="2"/>
        <v>0.55597826086956526</v>
      </c>
      <c r="H16" s="19">
        <f t="shared" si="3"/>
        <v>0.10403846153846154</v>
      </c>
      <c r="I16" s="20">
        <f t="shared" si="4"/>
        <v>47.569499999999998</v>
      </c>
      <c r="J16" s="23">
        <f t="shared" si="5"/>
        <v>-36.749499999999998</v>
      </c>
      <c r="K16" s="24">
        <f t="shared" si="6"/>
        <v>-0.77254333133625541</v>
      </c>
      <c r="L16" s="5"/>
    </row>
    <row r="17" spans="2:12" ht="23.25">
      <c r="B17" s="17" t="s">
        <v>8</v>
      </c>
      <c r="C17" s="151">
        <v>48.85</v>
      </c>
      <c r="D17" s="151">
        <v>5.74</v>
      </c>
      <c r="E17" s="200">
        <f t="shared" si="0"/>
        <v>-43.11</v>
      </c>
      <c r="F17" s="167">
        <f t="shared" si="1"/>
        <v>-0.88249744114636641</v>
      </c>
      <c r="G17" s="19">
        <f t="shared" si="2"/>
        <v>0.53097826086956523</v>
      </c>
      <c r="H17" s="19">
        <f t="shared" si="3"/>
        <v>5.5192307692307693E-2</v>
      </c>
      <c r="I17" s="20">
        <f t="shared" si="4"/>
        <v>45.430500000000002</v>
      </c>
      <c r="J17" s="23">
        <f t="shared" si="5"/>
        <v>-39.6905</v>
      </c>
      <c r="K17" s="24">
        <f t="shared" si="6"/>
        <v>-0.87365316252297465</v>
      </c>
      <c r="L17" s="5"/>
    </row>
    <row r="18" spans="2:12" ht="23.25">
      <c r="B18" s="17" t="s">
        <v>9</v>
      </c>
      <c r="C18" s="151">
        <v>48.52</v>
      </c>
      <c r="D18" s="151">
        <v>12.13</v>
      </c>
      <c r="E18" s="200">
        <f t="shared" si="0"/>
        <v>-36.39</v>
      </c>
      <c r="F18" s="167">
        <f t="shared" si="1"/>
        <v>-0.75</v>
      </c>
      <c r="G18" s="19">
        <f t="shared" si="2"/>
        <v>0.52739130434782611</v>
      </c>
      <c r="H18" s="19">
        <f t="shared" si="3"/>
        <v>0.11663461538461539</v>
      </c>
      <c r="I18" s="20">
        <f t="shared" si="4"/>
        <v>45.123600000000003</v>
      </c>
      <c r="J18" s="23">
        <f t="shared" si="5"/>
        <v>-32.993600000000001</v>
      </c>
      <c r="K18" s="24">
        <f t="shared" si="6"/>
        <v>-0.73118279569892475</v>
      </c>
      <c r="L18" s="5"/>
    </row>
    <row r="19" spans="2:12" ht="23.25">
      <c r="B19" s="17" t="s">
        <v>10</v>
      </c>
      <c r="C19" s="151">
        <v>51.31</v>
      </c>
      <c r="D19" s="151">
        <v>21.97</v>
      </c>
      <c r="E19" s="200">
        <f t="shared" si="0"/>
        <v>-29.340000000000003</v>
      </c>
      <c r="F19" s="167">
        <f t="shared" si="1"/>
        <v>-0.57181835899434807</v>
      </c>
      <c r="G19" s="19">
        <f t="shared" si="2"/>
        <v>0.55771739130434783</v>
      </c>
      <c r="H19" s="19">
        <f t="shared" si="3"/>
        <v>0.21124999999999999</v>
      </c>
      <c r="I19" s="20">
        <f t="shared" si="4"/>
        <v>47.718299999999999</v>
      </c>
      <c r="J19" s="23">
        <f t="shared" si="5"/>
        <v>-25.7483</v>
      </c>
      <c r="K19" s="24">
        <f t="shared" si="6"/>
        <v>-0.53958963332725607</v>
      </c>
      <c r="L19" s="5"/>
    </row>
    <row r="20" spans="2:12" ht="24" thickBot="1">
      <c r="B20" s="25" t="s">
        <v>11</v>
      </c>
      <c r="C20" s="152">
        <v>35.57</v>
      </c>
      <c r="D20" s="152">
        <v>25.74</v>
      </c>
      <c r="E20" s="152">
        <f t="shared" si="0"/>
        <v>-9.8300000000000018</v>
      </c>
      <c r="F20" s="168">
        <f t="shared" si="1"/>
        <v>-0.27635648017992698</v>
      </c>
      <c r="G20" s="27">
        <f t="shared" si="2"/>
        <v>0.38663043478260872</v>
      </c>
      <c r="H20" s="27">
        <f t="shared" si="3"/>
        <v>0.2475</v>
      </c>
      <c r="I20" s="28">
        <f t="shared" si="4"/>
        <v>33.080100000000002</v>
      </c>
      <c r="J20" s="48">
        <f t="shared" si="5"/>
        <v>-7.3401000000000032</v>
      </c>
      <c r="K20" s="49">
        <f t="shared" si="6"/>
        <v>-0.2218886883655129</v>
      </c>
      <c r="L20" s="5"/>
    </row>
    <row r="21" spans="2:12" ht="23.25">
      <c r="B21" s="31" t="s">
        <v>20</v>
      </c>
      <c r="C21" s="32">
        <f>SUM(C9:C20)</f>
        <v>451.14</v>
      </c>
      <c r="D21" s="33">
        <f>SUM(D9:D20)</f>
        <v>248.03</v>
      </c>
      <c r="E21" s="186">
        <f t="shared" si="0"/>
        <v>-203.10999999999999</v>
      </c>
      <c r="F21" s="189">
        <f t="shared" si="1"/>
        <v>-0.45021501086137339</v>
      </c>
      <c r="G21" s="34">
        <f>SUM(G9:G20)</f>
        <v>4.9036956521739121</v>
      </c>
      <c r="H21" s="35">
        <f>SUM(H9:H20)</f>
        <v>2.3849038461538461</v>
      </c>
      <c r="I21" s="36">
        <f>SUM(I9:I20)</f>
        <v>419.56020000000007</v>
      </c>
      <c r="J21" s="153">
        <f t="shared" si="5"/>
        <v>-171.53020000000006</v>
      </c>
      <c r="K21" s="38">
        <f t="shared" si="6"/>
        <v>-0.40883334501222957</v>
      </c>
      <c r="L21" s="6"/>
    </row>
    <row r="22" spans="2:12" ht="24" thickBot="1">
      <c r="B22" s="39" t="s">
        <v>19</v>
      </c>
      <c r="C22" s="40">
        <f>C21/12</f>
        <v>37.594999999999999</v>
      </c>
      <c r="D22" s="41">
        <f t="shared" ref="D22:H22" si="7">D21/12</f>
        <v>20.669166666666666</v>
      </c>
      <c r="E22" s="328" t="s">
        <v>103</v>
      </c>
      <c r="F22" s="302"/>
      <c r="G22" s="42">
        <f t="shared" si="7"/>
        <v>0.40864130434782603</v>
      </c>
      <c r="H22" s="43">
        <f t="shared" si="7"/>
        <v>0.19874198717948718</v>
      </c>
      <c r="I22" s="44">
        <f>I21/12</f>
        <v>34.963350000000005</v>
      </c>
      <c r="J22" s="328" t="s">
        <v>103</v>
      </c>
      <c r="K22" s="302"/>
      <c r="L22" s="6"/>
    </row>
    <row r="23" spans="2:12">
      <c r="B23" s="51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0" customFormat="1" ht="23.25">
      <c r="B52" s="290" t="s">
        <v>18</v>
      </c>
    </row>
    <row r="53" spans="2:2" s="10" customFormat="1" ht="23.25">
      <c r="B53" s="10" t="s">
        <v>265</v>
      </c>
    </row>
    <row r="54" spans="2:2" s="10" customFormat="1" ht="23.25">
      <c r="B54" s="10" t="s">
        <v>267</v>
      </c>
    </row>
    <row r="55" spans="2:2" s="10" customFormat="1" ht="23.25">
      <c r="B55" s="10" t="s">
        <v>266</v>
      </c>
    </row>
    <row r="56" spans="2:2" s="10" customFormat="1" ht="23.25">
      <c r="B56" s="10" t="s">
        <v>268</v>
      </c>
    </row>
    <row r="57" spans="2:2" s="10" customFormat="1" ht="23.25">
      <c r="B57" s="10" t="s">
        <v>269</v>
      </c>
    </row>
    <row r="58" spans="2:2" s="10" customFormat="1" ht="23.25">
      <c r="B58" s="10" t="s">
        <v>270</v>
      </c>
    </row>
    <row r="59" spans="2:2" s="10" customFormat="1" ht="23.25"/>
    <row r="60" spans="2:2" s="10" customFormat="1" ht="23.25">
      <c r="B60" s="290" t="s">
        <v>184</v>
      </c>
    </row>
    <row r="61" spans="2:2" s="10" customFormat="1" ht="23.25">
      <c r="B61" s="10" t="s">
        <v>197</v>
      </c>
    </row>
    <row r="62" spans="2:2" s="10" customFormat="1" ht="23.25">
      <c r="B62" s="10" t="s">
        <v>198</v>
      </c>
    </row>
    <row r="63" spans="2:2" s="10" customFormat="1" ht="23.25">
      <c r="B63" s="10" t="s">
        <v>199</v>
      </c>
    </row>
    <row r="64" spans="2:2" s="10" customFormat="1" ht="23.25">
      <c r="B64" s="288"/>
    </row>
    <row r="65" spans="2:3" s="10" customFormat="1" ht="23.25">
      <c r="B65" s="290" t="s">
        <v>22</v>
      </c>
      <c r="C65" s="288"/>
    </row>
    <row r="66" spans="2:3" s="10" customFormat="1" ht="23.25">
      <c r="B66" s="10" t="s">
        <v>200</v>
      </c>
    </row>
    <row r="67" spans="2:3" s="10" customFormat="1" ht="23.25">
      <c r="B67" s="10" t="s">
        <v>194</v>
      </c>
    </row>
    <row r="68" spans="2:3" s="10" customFormat="1" ht="23.25">
      <c r="B68" s="10" t="s">
        <v>201</v>
      </c>
    </row>
    <row r="69" spans="2:3" s="10" customFormat="1" ht="23.25">
      <c r="B69" s="10" t="s">
        <v>195</v>
      </c>
    </row>
    <row r="70" spans="2:3" s="10" customFormat="1" ht="23.25">
      <c r="B70" s="10" t="s">
        <v>196</v>
      </c>
    </row>
    <row r="71" spans="2:3" ht="23.25">
      <c r="B71" s="288"/>
      <c r="C71" s="10"/>
    </row>
    <row r="72" spans="2:3" ht="23.25">
      <c r="B72" s="288"/>
    </row>
    <row r="73" spans="2:3" ht="23.25">
      <c r="B73" s="288"/>
      <c r="C73" s="10"/>
    </row>
    <row r="74" spans="2:3" ht="23.25">
      <c r="B74" s="288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EF2D-68CF-4EE6-B996-E46E9F66B0DD}">
  <dimension ref="B2:L72"/>
  <sheetViews>
    <sheetView topLeftCell="A41" zoomScale="85" zoomScaleNormal="85" workbookViewId="0">
      <selection activeCell="B52" sqref="B52:K72"/>
    </sheetView>
  </sheetViews>
  <sheetFormatPr defaultColWidth="8.875" defaultRowHeight="21"/>
  <cols>
    <col min="1" max="1" width="8.875" style="1"/>
    <col min="2" max="2" width="12.75" style="1" customWidth="1"/>
    <col min="3" max="4" width="14.75" style="1" customWidth="1"/>
    <col min="5" max="5" width="20" style="1" customWidth="1"/>
    <col min="6" max="6" width="14.75" style="1" customWidth="1"/>
    <col min="7" max="8" width="17.875" style="1" customWidth="1"/>
    <col min="9" max="9" width="18.25" style="1" customWidth="1"/>
    <col min="10" max="10" width="24.62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3" t="s">
        <v>141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2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2" ht="23.25">
      <c r="J4" s="11" t="s">
        <v>17</v>
      </c>
      <c r="K4" s="12">
        <v>92</v>
      </c>
    </row>
    <row r="5" spans="2:12" ht="24" thickBot="1">
      <c r="J5" s="11" t="s">
        <v>123</v>
      </c>
      <c r="K5" s="12">
        <v>104</v>
      </c>
    </row>
    <row r="6" spans="2:12" ht="21" customHeight="1">
      <c r="B6" s="308" t="s">
        <v>13</v>
      </c>
      <c r="C6" s="320" t="s">
        <v>106</v>
      </c>
      <c r="D6" s="321"/>
      <c r="E6" s="312" t="s">
        <v>142</v>
      </c>
      <c r="F6" s="297" t="s">
        <v>15</v>
      </c>
      <c r="G6" s="324" t="s">
        <v>107</v>
      </c>
      <c r="H6" s="325"/>
      <c r="I6" s="310" t="s">
        <v>127</v>
      </c>
      <c r="J6" s="312" t="s">
        <v>143</v>
      </c>
      <c r="K6" s="297" t="s">
        <v>15</v>
      </c>
    </row>
    <row r="7" spans="2:12" ht="21" customHeight="1">
      <c r="B7" s="316"/>
      <c r="C7" s="322"/>
      <c r="D7" s="323"/>
      <c r="E7" s="318"/>
      <c r="F7" s="319"/>
      <c r="G7" s="326"/>
      <c r="H7" s="327"/>
      <c r="I7" s="317"/>
      <c r="J7" s="318"/>
      <c r="K7" s="319"/>
    </row>
    <row r="8" spans="2:12" ht="24" thickBot="1">
      <c r="B8" s="309"/>
      <c r="C8" s="65" t="s">
        <v>24</v>
      </c>
      <c r="D8" s="66" t="s">
        <v>124</v>
      </c>
      <c r="E8" s="313"/>
      <c r="F8" s="298"/>
      <c r="G8" s="67" t="s">
        <v>24</v>
      </c>
      <c r="H8" s="68" t="s">
        <v>124</v>
      </c>
      <c r="I8" s="311"/>
      <c r="J8" s="313"/>
      <c r="K8" s="298"/>
    </row>
    <row r="9" spans="2:12" ht="23.25">
      <c r="B9" s="13" t="s">
        <v>0</v>
      </c>
      <c r="C9" s="14">
        <v>878</v>
      </c>
      <c r="D9" s="14">
        <v>901</v>
      </c>
      <c r="E9" s="267">
        <f>D9-C9</f>
        <v>23</v>
      </c>
      <c r="F9" s="280">
        <f>E9/C9</f>
        <v>2.6195899772209569E-2</v>
      </c>
      <c r="G9" s="272">
        <f>C9/$K$4</f>
        <v>9.5434782608695645</v>
      </c>
      <c r="H9" s="272">
        <f>D9/$K$5</f>
        <v>8.6634615384615383</v>
      </c>
      <c r="I9" s="273">
        <f>C9*93/100</f>
        <v>816.54</v>
      </c>
      <c r="J9" s="46">
        <f>D9-I9</f>
        <v>84.460000000000036</v>
      </c>
      <c r="K9" s="47">
        <f>J9/I9</f>
        <v>0.10343645136796732</v>
      </c>
      <c r="L9" s="2"/>
    </row>
    <row r="10" spans="2:12" ht="23.25">
      <c r="B10" s="17" t="s">
        <v>1</v>
      </c>
      <c r="C10" s="18">
        <v>781</v>
      </c>
      <c r="D10" s="18">
        <v>877</v>
      </c>
      <c r="E10" s="155">
        <f t="shared" ref="E10:E20" si="0">D10-C10</f>
        <v>96</v>
      </c>
      <c r="F10" s="156">
        <f t="shared" ref="F10:F20" si="1">E10/C10</f>
        <v>0.12291933418693982</v>
      </c>
      <c r="G10" s="276">
        <f t="shared" ref="G10:G20" si="2">C10/$K$4</f>
        <v>8.4891304347826093</v>
      </c>
      <c r="H10" s="276">
        <f t="shared" ref="H10:H20" si="3">D10/$K$5</f>
        <v>8.4326923076923084</v>
      </c>
      <c r="I10" s="277">
        <f t="shared" ref="I10:I20" si="4">C10*93/100</f>
        <v>726.33</v>
      </c>
      <c r="J10" s="21">
        <f t="shared" ref="J10:J21" si="5">D10-I10</f>
        <v>150.66999999999996</v>
      </c>
      <c r="K10" s="22">
        <f t="shared" ref="K10:K21" si="6">J10/I10</f>
        <v>0.207440144287032</v>
      </c>
      <c r="L10" s="5"/>
    </row>
    <row r="11" spans="2:12" ht="23.25">
      <c r="B11" s="17" t="s">
        <v>2</v>
      </c>
      <c r="C11" s="18">
        <v>845</v>
      </c>
      <c r="D11" s="18">
        <v>739</v>
      </c>
      <c r="E11" s="274">
        <f t="shared" si="0"/>
        <v>-106</v>
      </c>
      <c r="F11" s="275">
        <f t="shared" si="1"/>
        <v>-0.12544378698224853</v>
      </c>
      <c r="G11" s="276">
        <f t="shared" si="2"/>
        <v>9.1847826086956523</v>
      </c>
      <c r="H11" s="276">
        <f t="shared" si="3"/>
        <v>7.1057692307692308</v>
      </c>
      <c r="I11" s="277">
        <f t="shared" si="4"/>
        <v>785.85</v>
      </c>
      <c r="J11" s="45">
        <f t="shared" si="5"/>
        <v>-46.850000000000023</v>
      </c>
      <c r="K11" s="135">
        <f t="shared" si="6"/>
        <v>-5.9616975249729622E-2</v>
      </c>
      <c r="L11" s="5"/>
    </row>
    <row r="12" spans="2:12" ht="23.25">
      <c r="B12" s="17" t="s">
        <v>3</v>
      </c>
      <c r="C12" s="18">
        <v>738</v>
      </c>
      <c r="D12" s="18">
        <v>828</v>
      </c>
      <c r="E12" s="155">
        <f t="shared" si="0"/>
        <v>90</v>
      </c>
      <c r="F12" s="156">
        <f t="shared" si="1"/>
        <v>0.12195121951219512</v>
      </c>
      <c r="G12" s="276">
        <f t="shared" si="2"/>
        <v>8.0217391304347831</v>
      </c>
      <c r="H12" s="276">
        <f t="shared" si="3"/>
        <v>7.9615384615384617</v>
      </c>
      <c r="I12" s="277">
        <f t="shared" si="4"/>
        <v>686.34</v>
      </c>
      <c r="J12" s="21">
        <f t="shared" si="5"/>
        <v>141.65999999999997</v>
      </c>
      <c r="K12" s="22">
        <f t="shared" si="6"/>
        <v>0.20639916076580114</v>
      </c>
      <c r="L12" s="5"/>
    </row>
    <row r="13" spans="2:12" ht="23.25">
      <c r="B13" s="17" t="s">
        <v>4</v>
      </c>
      <c r="C13" s="18">
        <v>849</v>
      </c>
      <c r="D13" s="18">
        <v>896</v>
      </c>
      <c r="E13" s="155">
        <f t="shared" si="0"/>
        <v>47</v>
      </c>
      <c r="F13" s="156">
        <f t="shared" si="1"/>
        <v>5.5359246171967018E-2</v>
      </c>
      <c r="G13" s="276">
        <f t="shared" si="2"/>
        <v>9.2282608695652169</v>
      </c>
      <c r="H13" s="276">
        <f t="shared" si="3"/>
        <v>8.615384615384615</v>
      </c>
      <c r="I13" s="277">
        <f t="shared" si="4"/>
        <v>789.57</v>
      </c>
      <c r="J13" s="21">
        <f t="shared" si="5"/>
        <v>106.42999999999995</v>
      </c>
      <c r="K13" s="22">
        <f t="shared" si="6"/>
        <v>0.13479488835695372</v>
      </c>
      <c r="L13" s="5"/>
    </row>
    <row r="14" spans="2:12" ht="23.25">
      <c r="B14" s="17" t="s">
        <v>5</v>
      </c>
      <c r="C14" s="18">
        <v>792</v>
      </c>
      <c r="D14" s="18">
        <v>744</v>
      </c>
      <c r="E14" s="274">
        <f t="shared" si="0"/>
        <v>-48</v>
      </c>
      <c r="F14" s="275">
        <f t="shared" si="1"/>
        <v>-6.0606060606060608E-2</v>
      </c>
      <c r="G14" s="276">
        <f t="shared" si="2"/>
        <v>8.6086956521739122</v>
      </c>
      <c r="H14" s="276">
        <f t="shared" si="3"/>
        <v>7.1538461538461542</v>
      </c>
      <c r="I14" s="277">
        <f t="shared" si="4"/>
        <v>736.56</v>
      </c>
      <c r="J14" s="21">
        <f t="shared" si="5"/>
        <v>7.4400000000000546</v>
      </c>
      <c r="K14" s="22">
        <f t="shared" si="6"/>
        <v>1.0101010101010176E-2</v>
      </c>
      <c r="L14" s="5"/>
    </row>
    <row r="15" spans="2:12" ht="23.25">
      <c r="B15" s="17" t="s">
        <v>6</v>
      </c>
      <c r="C15" s="18">
        <v>866</v>
      </c>
      <c r="D15" s="18">
        <v>807</v>
      </c>
      <c r="E15" s="274">
        <f t="shared" si="0"/>
        <v>-59</v>
      </c>
      <c r="F15" s="275">
        <f t="shared" si="1"/>
        <v>-6.8129330254041567E-2</v>
      </c>
      <c r="G15" s="276">
        <f t="shared" si="2"/>
        <v>9.4130434782608692</v>
      </c>
      <c r="H15" s="276">
        <f t="shared" si="3"/>
        <v>7.759615384615385</v>
      </c>
      <c r="I15" s="277">
        <f t="shared" si="4"/>
        <v>805.38</v>
      </c>
      <c r="J15" s="21">
        <f t="shared" si="5"/>
        <v>1.6200000000000045</v>
      </c>
      <c r="K15" s="22">
        <f t="shared" si="6"/>
        <v>2.0114728451165968E-3</v>
      </c>
      <c r="L15" s="5"/>
    </row>
    <row r="16" spans="2:12" ht="23.25">
      <c r="B16" s="17" t="s">
        <v>7</v>
      </c>
      <c r="C16" s="18">
        <v>803</v>
      </c>
      <c r="D16" s="18">
        <v>781</v>
      </c>
      <c r="E16" s="274">
        <f t="shared" si="0"/>
        <v>-22</v>
      </c>
      <c r="F16" s="275">
        <f t="shared" si="1"/>
        <v>-2.7397260273972601E-2</v>
      </c>
      <c r="G16" s="276">
        <f t="shared" si="2"/>
        <v>8.7282608695652169</v>
      </c>
      <c r="H16" s="276">
        <f t="shared" si="3"/>
        <v>7.509615384615385</v>
      </c>
      <c r="I16" s="277">
        <f t="shared" si="4"/>
        <v>746.79</v>
      </c>
      <c r="J16" s="21">
        <f t="shared" si="5"/>
        <v>34.210000000000036</v>
      </c>
      <c r="K16" s="22">
        <f t="shared" si="6"/>
        <v>4.5809397554868223E-2</v>
      </c>
      <c r="L16" s="5"/>
    </row>
    <row r="17" spans="2:12" ht="23.25">
      <c r="B17" s="17" t="s">
        <v>8</v>
      </c>
      <c r="C17" s="18">
        <v>905</v>
      </c>
      <c r="D17" s="18">
        <v>855</v>
      </c>
      <c r="E17" s="274">
        <f t="shared" si="0"/>
        <v>-50</v>
      </c>
      <c r="F17" s="275">
        <f t="shared" si="1"/>
        <v>-5.5248618784530384E-2</v>
      </c>
      <c r="G17" s="276">
        <f t="shared" si="2"/>
        <v>9.8369565217391308</v>
      </c>
      <c r="H17" s="276">
        <f t="shared" si="3"/>
        <v>8.2211538461538467</v>
      </c>
      <c r="I17" s="277">
        <f t="shared" si="4"/>
        <v>841.65</v>
      </c>
      <c r="J17" s="21">
        <f t="shared" si="5"/>
        <v>13.350000000000023</v>
      </c>
      <c r="K17" s="22">
        <f t="shared" si="6"/>
        <v>1.5861700231687783E-2</v>
      </c>
      <c r="L17" s="5"/>
    </row>
    <row r="18" spans="2:12" ht="23.25">
      <c r="B18" s="17" t="s">
        <v>9</v>
      </c>
      <c r="C18" s="18">
        <v>774</v>
      </c>
      <c r="D18" s="18">
        <v>872</v>
      </c>
      <c r="E18" s="155">
        <f t="shared" si="0"/>
        <v>98</v>
      </c>
      <c r="F18" s="156">
        <f t="shared" si="1"/>
        <v>0.12661498708010335</v>
      </c>
      <c r="G18" s="276">
        <f t="shared" si="2"/>
        <v>8.4130434782608692</v>
      </c>
      <c r="H18" s="276">
        <f t="shared" si="3"/>
        <v>8.384615384615385</v>
      </c>
      <c r="I18" s="277">
        <f t="shared" si="4"/>
        <v>719.82</v>
      </c>
      <c r="J18" s="21">
        <f t="shared" si="5"/>
        <v>152.17999999999995</v>
      </c>
      <c r="K18" s="22">
        <f t="shared" si="6"/>
        <v>0.21141396460226158</v>
      </c>
      <c r="L18" s="5"/>
    </row>
    <row r="19" spans="2:12" ht="23.25">
      <c r="B19" s="17" t="s">
        <v>10</v>
      </c>
      <c r="C19" s="18">
        <v>897</v>
      </c>
      <c r="D19" s="18">
        <v>918</v>
      </c>
      <c r="E19" s="155">
        <f t="shared" si="0"/>
        <v>21</v>
      </c>
      <c r="F19" s="156">
        <f t="shared" si="1"/>
        <v>2.3411371237458192E-2</v>
      </c>
      <c r="G19" s="276">
        <f t="shared" si="2"/>
        <v>9.75</v>
      </c>
      <c r="H19" s="276">
        <f t="shared" si="3"/>
        <v>8.8269230769230766</v>
      </c>
      <c r="I19" s="277">
        <f t="shared" si="4"/>
        <v>834.21</v>
      </c>
      <c r="J19" s="21">
        <f t="shared" si="5"/>
        <v>83.789999999999964</v>
      </c>
      <c r="K19" s="22">
        <f t="shared" si="6"/>
        <v>0.1004423346639335</v>
      </c>
      <c r="L19" s="5"/>
    </row>
    <row r="20" spans="2:12" ht="24" thickBot="1">
      <c r="B20" s="25" t="s">
        <v>11</v>
      </c>
      <c r="C20" s="26">
        <v>922</v>
      </c>
      <c r="D20" s="26">
        <v>967</v>
      </c>
      <c r="E20" s="188">
        <f t="shared" si="0"/>
        <v>45</v>
      </c>
      <c r="F20" s="281">
        <f t="shared" si="1"/>
        <v>4.8806941431670282E-2</v>
      </c>
      <c r="G20" s="278">
        <f t="shared" si="2"/>
        <v>10.021739130434783</v>
      </c>
      <c r="H20" s="278">
        <f t="shared" si="3"/>
        <v>9.2980769230769234</v>
      </c>
      <c r="I20" s="279">
        <f t="shared" si="4"/>
        <v>857.46</v>
      </c>
      <c r="J20" s="29">
        <f t="shared" si="5"/>
        <v>109.53999999999996</v>
      </c>
      <c r="K20" s="30">
        <f t="shared" si="6"/>
        <v>0.12774939938889274</v>
      </c>
      <c r="L20" s="5"/>
    </row>
    <row r="21" spans="2:12" ht="24" thickBot="1">
      <c r="B21" s="31" t="s">
        <v>20</v>
      </c>
      <c r="C21" s="32">
        <f>SUM(C9:C20)</f>
        <v>10050</v>
      </c>
      <c r="D21" s="33">
        <f>SUM(D9:D20)</f>
        <v>10185</v>
      </c>
      <c r="E21" s="157">
        <f t="shared" ref="E21" si="7">D21-C21</f>
        <v>135</v>
      </c>
      <c r="F21" s="158">
        <f t="shared" ref="F21" si="8">E21/C21</f>
        <v>1.3432835820895522E-2</v>
      </c>
      <c r="G21" s="34">
        <f>SUM(G9:G20)</f>
        <v>109.23913043478261</v>
      </c>
      <c r="H21" s="35">
        <f>SUM(H9:H20)</f>
        <v>97.932692307692321</v>
      </c>
      <c r="I21" s="36">
        <f>SUM(I9:I20)</f>
        <v>9346.5</v>
      </c>
      <c r="J21" s="153">
        <f t="shared" si="5"/>
        <v>838.5</v>
      </c>
      <c r="K21" s="38">
        <f t="shared" si="6"/>
        <v>8.9712726689134964E-2</v>
      </c>
      <c r="L21" s="6"/>
    </row>
    <row r="22" spans="2:12" ht="24" thickBot="1">
      <c r="B22" s="39" t="s">
        <v>19</v>
      </c>
      <c r="C22" s="40">
        <f>C21/12</f>
        <v>837.5</v>
      </c>
      <c r="D22" s="41">
        <f t="shared" ref="D22:H22" si="9">D21/12</f>
        <v>848.75</v>
      </c>
      <c r="E22" s="301" t="s">
        <v>23</v>
      </c>
      <c r="F22" s="302"/>
      <c r="G22" s="42">
        <f t="shared" si="9"/>
        <v>9.1032608695652169</v>
      </c>
      <c r="H22" s="43">
        <f t="shared" si="9"/>
        <v>8.1610576923076934</v>
      </c>
      <c r="I22" s="44">
        <f>I21/12</f>
        <v>778.875</v>
      </c>
      <c r="J22" s="301" t="s">
        <v>23</v>
      </c>
      <c r="K22" s="302"/>
      <c r="L22" s="6"/>
    </row>
    <row r="23" spans="2:12">
      <c r="B23" s="51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0" customFormat="1" ht="23.25">
      <c r="B52" s="290" t="s">
        <v>18</v>
      </c>
    </row>
    <row r="53" spans="2:2" s="10" customFormat="1" ht="23.25">
      <c r="B53" s="10" t="s">
        <v>203</v>
      </c>
    </row>
    <row r="54" spans="2:2" s="10" customFormat="1" ht="23.25">
      <c r="B54" s="10" t="s">
        <v>271</v>
      </c>
    </row>
    <row r="55" spans="2:2" s="10" customFormat="1" ht="23.25">
      <c r="B55" s="10" t="s">
        <v>156</v>
      </c>
    </row>
    <row r="56" spans="2:2" s="10" customFormat="1" ht="23.25">
      <c r="B56" s="10" t="s">
        <v>272</v>
      </c>
    </row>
    <row r="57" spans="2:2" s="10" customFormat="1" ht="23.25">
      <c r="B57" s="10" t="s">
        <v>273</v>
      </c>
    </row>
    <row r="58" spans="2:2" s="10" customFormat="1" ht="23.25">
      <c r="B58" s="10" t="s">
        <v>202</v>
      </c>
    </row>
    <row r="59" spans="2:2" s="10" customFormat="1" ht="23.25">
      <c r="B59" s="10" t="s">
        <v>274</v>
      </c>
    </row>
    <row r="60" spans="2:2" s="10" customFormat="1" ht="23.25"/>
    <row r="61" spans="2:2" s="10" customFormat="1" ht="23.25">
      <c r="B61" s="290" t="s">
        <v>21</v>
      </c>
    </row>
    <row r="62" spans="2:2" s="10" customFormat="1" ht="23.25">
      <c r="B62" s="10" t="s">
        <v>205</v>
      </c>
    </row>
    <row r="63" spans="2:2" s="10" customFormat="1" ht="23.25">
      <c r="B63" s="10" t="s">
        <v>206</v>
      </c>
    </row>
    <row r="64" spans="2:2" s="10" customFormat="1" ht="23.25">
      <c r="B64" s="10" t="s">
        <v>207</v>
      </c>
    </row>
    <row r="65" spans="2:2" s="10" customFormat="1" ht="23.25">
      <c r="B65" s="10" t="s">
        <v>204</v>
      </c>
    </row>
    <row r="66" spans="2:2" s="10" customFormat="1" ht="23.25"/>
    <row r="67" spans="2:2" s="10" customFormat="1" ht="23.25">
      <c r="B67" s="290" t="s">
        <v>22</v>
      </c>
    </row>
    <row r="68" spans="2:2" s="10" customFormat="1" ht="23.25">
      <c r="B68" s="10" t="s">
        <v>208</v>
      </c>
    </row>
    <row r="69" spans="2:2" s="10" customFormat="1" ht="23.25">
      <c r="B69" s="10" t="s">
        <v>209</v>
      </c>
    </row>
    <row r="70" spans="2:2" s="10" customFormat="1" ht="23.25">
      <c r="B70" s="10" t="s">
        <v>210</v>
      </c>
    </row>
    <row r="71" spans="2:2" s="10" customFormat="1" ht="23.25">
      <c r="B71" s="10" t="s">
        <v>211</v>
      </c>
    </row>
    <row r="72" spans="2:2" s="10" customFormat="1" ht="23.25">
      <c r="B72" s="10" t="s">
        <v>212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484B-B7D1-4AD4-892F-5ED0816627B1}">
  <dimension ref="B2:L69"/>
  <sheetViews>
    <sheetView zoomScale="90" zoomScaleNormal="90" workbookViewId="0">
      <selection activeCell="B52" sqref="B52:K69"/>
    </sheetView>
  </sheetViews>
  <sheetFormatPr defaultColWidth="8.875" defaultRowHeight="21"/>
  <cols>
    <col min="1" max="1" width="8.875" style="1"/>
    <col min="2" max="2" width="12.75" style="1" customWidth="1"/>
    <col min="3" max="4" width="14.75" style="1" customWidth="1"/>
    <col min="5" max="5" width="20.125" style="1" customWidth="1"/>
    <col min="6" max="6" width="14.75" style="1" customWidth="1"/>
    <col min="7" max="8" width="22.875" style="1" customWidth="1"/>
    <col min="9" max="9" width="18.25" style="1" customWidth="1"/>
    <col min="10" max="10" width="26.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3" t="s">
        <v>144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12" ht="26.25">
      <c r="B3" s="303" t="s">
        <v>12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2" ht="23.25">
      <c r="J4" s="11" t="s">
        <v>17</v>
      </c>
      <c r="K4" s="12">
        <v>92</v>
      </c>
    </row>
    <row r="5" spans="2:12" ht="24" thickBot="1">
      <c r="J5" s="11" t="s">
        <v>123</v>
      </c>
      <c r="K5" s="12">
        <v>104</v>
      </c>
    </row>
    <row r="6" spans="2:12" ht="21" customHeight="1">
      <c r="B6" s="308" t="s">
        <v>13</v>
      </c>
      <c r="C6" s="320" t="s">
        <v>108</v>
      </c>
      <c r="D6" s="321"/>
      <c r="E6" s="312" t="s">
        <v>145</v>
      </c>
      <c r="F6" s="297" t="s">
        <v>15</v>
      </c>
      <c r="G6" s="324" t="s">
        <v>109</v>
      </c>
      <c r="H6" s="325"/>
      <c r="I6" s="310" t="s">
        <v>127</v>
      </c>
      <c r="J6" s="312" t="s">
        <v>146</v>
      </c>
      <c r="K6" s="297" t="s">
        <v>15</v>
      </c>
    </row>
    <row r="7" spans="2:12" ht="21" customHeight="1">
      <c r="B7" s="316"/>
      <c r="C7" s="322"/>
      <c r="D7" s="323"/>
      <c r="E7" s="318"/>
      <c r="F7" s="319"/>
      <c r="G7" s="326"/>
      <c r="H7" s="327"/>
      <c r="I7" s="317"/>
      <c r="J7" s="318"/>
      <c r="K7" s="319"/>
    </row>
    <row r="8" spans="2:12" ht="24" thickBot="1">
      <c r="B8" s="309"/>
      <c r="C8" s="65" t="s">
        <v>24</v>
      </c>
      <c r="D8" s="66" t="s">
        <v>124</v>
      </c>
      <c r="E8" s="313"/>
      <c r="F8" s="298"/>
      <c r="G8" s="67" t="s">
        <v>24</v>
      </c>
      <c r="H8" s="68" t="s">
        <v>124</v>
      </c>
      <c r="I8" s="311"/>
      <c r="J8" s="313"/>
      <c r="K8" s="298"/>
    </row>
    <row r="9" spans="2:12" ht="23.25">
      <c r="B9" s="13" t="s">
        <v>0</v>
      </c>
      <c r="C9" s="14">
        <v>684</v>
      </c>
      <c r="D9" s="14">
        <v>763</v>
      </c>
      <c r="E9" s="267">
        <f>D9-C9</f>
        <v>79</v>
      </c>
      <c r="F9" s="269">
        <f>E9/C9</f>
        <v>0.11549707602339181</v>
      </c>
      <c r="G9" s="282">
        <f>C9/$K$4</f>
        <v>7.4347826086956523</v>
      </c>
      <c r="H9" s="282">
        <f>D9/$K$5</f>
        <v>7.3365384615384617</v>
      </c>
      <c r="I9" s="283">
        <f>C9*93/100</f>
        <v>636.12</v>
      </c>
      <c r="J9" s="207">
        <f>D9-I9</f>
        <v>126.88</v>
      </c>
      <c r="K9" s="209">
        <f>J9/I9</f>
        <v>0.19945922153052884</v>
      </c>
      <c r="L9" s="2"/>
    </row>
    <row r="10" spans="2:12" ht="23.25">
      <c r="B10" s="17" t="s">
        <v>1</v>
      </c>
      <c r="C10" s="18">
        <v>716</v>
      </c>
      <c r="D10" s="18">
        <v>696</v>
      </c>
      <c r="E10" s="274">
        <f t="shared" ref="E10:E21" si="0">D10-C10</f>
        <v>-20</v>
      </c>
      <c r="F10" s="287">
        <f t="shared" ref="F10:F21" si="1">E10/C10</f>
        <v>-2.7932960893854747E-2</v>
      </c>
      <c r="G10" s="284">
        <f t="shared" ref="G10:G20" si="2">C10/$K$4</f>
        <v>7.7826086956521738</v>
      </c>
      <c r="H10" s="284">
        <f t="shared" ref="H10:H20" si="3">D10/$K$5</f>
        <v>6.6923076923076925</v>
      </c>
      <c r="I10" s="285">
        <f t="shared" ref="I10:I19" si="4">C10*93/100</f>
        <v>665.88</v>
      </c>
      <c r="J10" s="198">
        <f t="shared" ref="J10:J21" si="5">D10-I10</f>
        <v>30.120000000000005</v>
      </c>
      <c r="K10" s="210">
        <f t="shared" ref="K10:K21" si="6">J10/I10</f>
        <v>4.5233375382951892E-2</v>
      </c>
      <c r="L10" s="5"/>
    </row>
    <row r="11" spans="2:12" ht="23.25">
      <c r="B11" s="17" t="s">
        <v>2</v>
      </c>
      <c r="C11" s="18">
        <v>873</v>
      </c>
      <c r="D11" s="18">
        <v>744</v>
      </c>
      <c r="E11" s="274">
        <f t="shared" si="0"/>
        <v>-129</v>
      </c>
      <c r="F11" s="287">
        <f t="shared" si="1"/>
        <v>-0.14776632302405499</v>
      </c>
      <c r="G11" s="284">
        <f t="shared" si="2"/>
        <v>9.4891304347826093</v>
      </c>
      <c r="H11" s="284">
        <f t="shared" si="3"/>
        <v>7.1538461538461542</v>
      </c>
      <c r="I11" s="285">
        <f t="shared" si="4"/>
        <v>811.89</v>
      </c>
      <c r="J11" s="197">
        <f t="shared" si="5"/>
        <v>-67.889999999999986</v>
      </c>
      <c r="K11" s="211">
        <f t="shared" si="6"/>
        <v>-8.3619702176403188E-2</v>
      </c>
      <c r="L11" s="5"/>
    </row>
    <row r="12" spans="2:12" ht="23.25">
      <c r="B12" s="17" t="s">
        <v>3</v>
      </c>
      <c r="C12" s="18">
        <v>832</v>
      </c>
      <c r="D12" s="18">
        <v>793</v>
      </c>
      <c r="E12" s="274">
        <f t="shared" si="0"/>
        <v>-39</v>
      </c>
      <c r="F12" s="287">
        <f t="shared" si="1"/>
        <v>-4.6875E-2</v>
      </c>
      <c r="G12" s="284">
        <f t="shared" si="2"/>
        <v>9.0434782608695645</v>
      </c>
      <c r="H12" s="284">
        <f t="shared" si="3"/>
        <v>7.625</v>
      </c>
      <c r="I12" s="285">
        <f t="shared" si="4"/>
        <v>773.76</v>
      </c>
      <c r="J12" s="198">
        <f t="shared" si="5"/>
        <v>19.240000000000009</v>
      </c>
      <c r="K12" s="210">
        <f t="shared" si="6"/>
        <v>2.4865591397849475E-2</v>
      </c>
      <c r="L12" s="5"/>
    </row>
    <row r="13" spans="2:12" ht="23.25">
      <c r="B13" s="17" t="s">
        <v>4</v>
      </c>
      <c r="C13" s="18">
        <v>774</v>
      </c>
      <c r="D13" s="18">
        <v>824</v>
      </c>
      <c r="E13" s="155">
        <f t="shared" si="0"/>
        <v>50</v>
      </c>
      <c r="F13" s="190">
        <f t="shared" si="1"/>
        <v>6.4599483204134361E-2</v>
      </c>
      <c r="G13" s="284">
        <f t="shared" si="2"/>
        <v>8.4130434782608692</v>
      </c>
      <c r="H13" s="284">
        <f t="shared" si="3"/>
        <v>7.9230769230769234</v>
      </c>
      <c r="I13" s="285">
        <f t="shared" si="4"/>
        <v>719.82</v>
      </c>
      <c r="J13" s="198">
        <f t="shared" si="5"/>
        <v>104.17999999999995</v>
      </c>
      <c r="K13" s="210">
        <f t="shared" si="6"/>
        <v>0.14473062710121967</v>
      </c>
      <c r="L13" s="5"/>
    </row>
    <row r="14" spans="2:12" ht="23.25">
      <c r="B14" s="17" t="s">
        <v>5</v>
      </c>
      <c r="C14" s="18">
        <v>692</v>
      </c>
      <c r="D14" s="18">
        <v>781</v>
      </c>
      <c r="E14" s="155">
        <f t="shared" si="0"/>
        <v>89</v>
      </c>
      <c r="F14" s="190">
        <f t="shared" si="1"/>
        <v>0.12861271676300579</v>
      </c>
      <c r="G14" s="284">
        <f t="shared" si="2"/>
        <v>7.5217391304347823</v>
      </c>
      <c r="H14" s="284">
        <f t="shared" si="3"/>
        <v>7.509615384615385</v>
      </c>
      <c r="I14" s="285">
        <f t="shared" si="4"/>
        <v>643.55999999999995</v>
      </c>
      <c r="J14" s="198">
        <f t="shared" si="5"/>
        <v>137.44000000000005</v>
      </c>
      <c r="K14" s="210">
        <f t="shared" si="6"/>
        <v>0.21356206103549019</v>
      </c>
      <c r="L14" s="5"/>
    </row>
    <row r="15" spans="2:12" ht="23.25">
      <c r="B15" s="17" t="s">
        <v>6</v>
      </c>
      <c r="C15" s="18">
        <v>766</v>
      </c>
      <c r="D15" s="18">
        <v>679</v>
      </c>
      <c r="E15" s="274">
        <f t="shared" si="0"/>
        <v>-87</v>
      </c>
      <c r="F15" s="287">
        <f t="shared" si="1"/>
        <v>-0.11357702349869452</v>
      </c>
      <c r="G15" s="284">
        <f t="shared" si="2"/>
        <v>8.3260869565217384</v>
      </c>
      <c r="H15" s="284">
        <f t="shared" si="3"/>
        <v>6.5288461538461542</v>
      </c>
      <c r="I15" s="285">
        <f t="shared" si="4"/>
        <v>712.38</v>
      </c>
      <c r="J15" s="197">
        <f t="shared" si="5"/>
        <v>-33.379999999999995</v>
      </c>
      <c r="K15" s="211">
        <f t="shared" si="6"/>
        <v>-4.6857014514725279E-2</v>
      </c>
      <c r="L15" s="5"/>
    </row>
    <row r="16" spans="2:12" ht="23.25">
      <c r="B16" s="17" t="s">
        <v>7</v>
      </c>
      <c r="C16" s="18">
        <v>811</v>
      </c>
      <c r="D16" s="18">
        <v>757</v>
      </c>
      <c r="E16" s="274">
        <f t="shared" si="0"/>
        <v>-54</v>
      </c>
      <c r="F16" s="287">
        <f t="shared" si="1"/>
        <v>-6.6584463625154133E-2</v>
      </c>
      <c r="G16" s="284">
        <f t="shared" si="2"/>
        <v>8.8152173913043477</v>
      </c>
      <c r="H16" s="284">
        <f t="shared" si="3"/>
        <v>7.2788461538461542</v>
      </c>
      <c r="I16" s="285">
        <f t="shared" si="4"/>
        <v>754.23</v>
      </c>
      <c r="J16" s="198">
        <f t="shared" si="5"/>
        <v>2.7699999999999818</v>
      </c>
      <c r="K16" s="210">
        <f t="shared" si="6"/>
        <v>3.67261975789876E-3</v>
      </c>
      <c r="L16" s="5"/>
    </row>
    <row r="17" spans="2:12" ht="23.25">
      <c r="B17" s="17" t="s">
        <v>8</v>
      </c>
      <c r="C17" s="18">
        <v>730</v>
      </c>
      <c r="D17" s="18">
        <v>805</v>
      </c>
      <c r="E17" s="155">
        <f t="shared" si="0"/>
        <v>75</v>
      </c>
      <c r="F17" s="190">
        <f t="shared" si="1"/>
        <v>0.10273972602739725</v>
      </c>
      <c r="G17" s="284">
        <f t="shared" si="2"/>
        <v>7.9347826086956523</v>
      </c>
      <c r="H17" s="284">
        <f t="shared" si="3"/>
        <v>7.740384615384615</v>
      </c>
      <c r="I17" s="285">
        <f t="shared" si="4"/>
        <v>678.9</v>
      </c>
      <c r="J17" s="198">
        <f t="shared" si="5"/>
        <v>126.10000000000002</v>
      </c>
      <c r="K17" s="210">
        <f t="shared" si="6"/>
        <v>0.18574164088967451</v>
      </c>
      <c r="L17" s="5"/>
    </row>
    <row r="18" spans="2:12" ht="23.25">
      <c r="B18" s="17" t="s">
        <v>9</v>
      </c>
      <c r="C18" s="18">
        <v>827</v>
      </c>
      <c r="D18" s="18">
        <v>823</v>
      </c>
      <c r="E18" s="274">
        <f t="shared" si="0"/>
        <v>-4</v>
      </c>
      <c r="F18" s="287">
        <f t="shared" si="1"/>
        <v>-4.8367593712212815E-3</v>
      </c>
      <c r="G18" s="284">
        <f t="shared" si="2"/>
        <v>8.9891304347826093</v>
      </c>
      <c r="H18" s="284">
        <f t="shared" si="3"/>
        <v>7.9134615384615383</v>
      </c>
      <c r="I18" s="285">
        <f t="shared" si="4"/>
        <v>769.11</v>
      </c>
      <c r="J18" s="198">
        <f t="shared" si="5"/>
        <v>53.889999999999986</v>
      </c>
      <c r="K18" s="210">
        <f t="shared" si="6"/>
        <v>7.0068000676106135E-2</v>
      </c>
      <c r="L18" s="5"/>
    </row>
    <row r="19" spans="2:12" ht="23.25">
      <c r="B19" s="17" t="s">
        <v>10</v>
      </c>
      <c r="C19" s="18">
        <v>669</v>
      </c>
      <c r="D19" s="18">
        <v>792</v>
      </c>
      <c r="E19" s="155">
        <f t="shared" si="0"/>
        <v>123</v>
      </c>
      <c r="F19" s="190">
        <f t="shared" si="1"/>
        <v>0.18385650224215247</v>
      </c>
      <c r="G19" s="284">
        <f t="shared" si="2"/>
        <v>7.2717391304347823</v>
      </c>
      <c r="H19" s="284">
        <f t="shared" si="3"/>
        <v>7.615384615384615</v>
      </c>
      <c r="I19" s="285">
        <f t="shared" si="4"/>
        <v>622.16999999999996</v>
      </c>
      <c r="J19" s="198">
        <f t="shared" si="5"/>
        <v>169.83000000000004</v>
      </c>
      <c r="K19" s="210">
        <f t="shared" si="6"/>
        <v>0.27296398090554036</v>
      </c>
      <c r="L19" s="5"/>
    </row>
    <row r="20" spans="2:12" ht="24" thickBot="1">
      <c r="B20" s="25" t="s">
        <v>11</v>
      </c>
      <c r="C20" s="26">
        <v>671</v>
      </c>
      <c r="D20" s="26">
        <v>729</v>
      </c>
      <c r="E20" s="188">
        <f t="shared" si="0"/>
        <v>58</v>
      </c>
      <c r="F20" s="191">
        <f t="shared" si="1"/>
        <v>8.6438152011922509E-2</v>
      </c>
      <c r="G20" s="199">
        <f t="shared" si="2"/>
        <v>7.2934782608695654</v>
      </c>
      <c r="H20" s="199">
        <f t="shared" si="3"/>
        <v>7.009615384615385</v>
      </c>
      <c r="I20" s="286">
        <f t="shared" ref="I20" si="7">C20*95/100</f>
        <v>637.45000000000005</v>
      </c>
      <c r="J20" s="199">
        <f t="shared" si="5"/>
        <v>91.549999999999955</v>
      </c>
      <c r="K20" s="212">
        <f t="shared" si="6"/>
        <v>0.14361910738097097</v>
      </c>
      <c r="L20" s="5"/>
    </row>
    <row r="21" spans="2:12" ht="23.25">
      <c r="B21" s="31" t="s">
        <v>20</v>
      </c>
      <c r="C21" s="32">
        <f>SUM(C9:C20)</f>
        <v>9045</v>
      </c>
      <c r="D21" s="33">
        <f>SUM(D9:D20)</f>
        <v>9186</v>
      </c>
      <c r="E21" s="33">
        <f t="shared" si="0"/>
        <v>141</v>
      </c>
      <c r="F21" s="187">
        <f t="shared" si="1"/>
        <v>1.5588723051409618E-2</v>
      </c>
      <c r="G21" s="34">
        <f>SUM(G9:G20)</f>
        <v>98.315217391304344</v>
      </c>
      <c r="H21" s="35">
        <f>SUM(H9:H20)</f>
        <v>88.326923076923066</v>
      </c>
      <c r="I21" s="36">
        <f>SUM(I9:I20)</f>
        <v>8425.2699999999986</v>
      </c>
      <c r="J21" s="208">
        <f t="shared" si="5"/>
        <v>760.73000000000138</v>
      </c>
      <c r="K21" s="213">
        <f t="shared" si="6"/>
        <v>9.0291468403980113E-2</v>
      </c>
      <c r="L21" s="6"/>
    </row>
    <row r="22" spans="2:12" ht="24" thickBot="1">
      <c r="B22" s="39" t="s">
        <v>19</v>
      </c>
      <c r="C22" s="40">
        <f>C21/12</f>
        <v>753.75</v>
      </c>
      <c r="D22" s="41">
        <f t="shared" ref="D22:H22" si="8">D21/12</f>
        <v>765.5</v>
      </c>
      <c r="E22" s="301" t="s">
        <v>23</v>
      </c>
      <c r="F22" s="302"/>
      <c r="G22" s="42">
        <f t="shared" si="8"/>
        <v>8.1929347826086953</v>
      </c>
      <c r="H22" s="43">
        <f t="shared" si="8"/>
        <v>7.3605769230769225</v>
      </c>
      <c r="I22" s="44">
        <f>I21/12</f>
        <v>702.10583333333318</v>
      </c>
      <c r="J22" s="301" t="s">
        <v>23</v>
      </c>
      <c r="K22" s="302"/>
      <c r="L22" s="6"/>
    </row>
    <row r="23" spans="2:12">
      <c r="B23" s="51"/>
      <c r="C23" s="7"/>
      <c r="D23" s="7"/>
      <c r="E23" s="7"/>
      <c r="F23" s="7"/>
      <c r="G23" s="8"/>
      <c r="H23" s="8"/>
      <c r="I23" s="8"/>
      <c r="J23" s="9"/>
      <c r="K23" s="9"/>
      <c r="L23" s="6"/>
    </row>
    <row r="51" spans="2:4" ht="23.25">
      <c r="B51" s="10"/>
      <c r="C51" s="10"/>
      <c r="D51" s="10"/>
    </row>
    <row r="52" spans="2:4" s="10" customFormat="1" ht="23.25">
      <c r="B52" s="290" t="s">
        <v>18</v>
      </c>
    </row>
    <row r="53" spans="2:4" s="10" customFormat="1" ht="23.25">
      <c r="B53" s="10" t="s">
        <v>213</v>
      </c>
    </row>
    <row r="54" spans="2:4" s="10" customFormat="1" ht="23.25">
      <c r="B54" s="10" t="s">
        <v>275</v>
      </c>
    </row>
    <row r="55" spans="2:4" s="10" customFormat="1" ht="23.25">
      <c r="B55" s="10" t="s">
        <v>276</v>
      </c>
    </row>
    <row r="56" spans="2:4" s="10" customFormat="1" ht="23.25">
      <c r="B56" s="10" t="s">
        <v>277</v>
      </c>
    </row>
    <row r="57" spans="2:4" s="10" customFormat="1" ht="23.25">
      <c r="B57" s="10" t="s">
        <v>278</v>
      </c>
    </row>
    <row r="58" spans="2:4" s="10" customFormat="1" ht="23.25">
      <c r="B58" s="288"/>
    </row>
    <row r="59" spans="2:4" s="10" customFormat="1" ht="23.25">
      <c r="B59" s="290" t="s">
        <v>21</v>
      </c>
    </row>
    <row r="60" spans="2:4" s="10" customFormat="1" ht="23.25">
      <c r="B60" s="10" t="s">
        <v>215</v>
      </c>
    </row>
    <row r="61" spans="2:4" s="10" customFormat="1" ht="23.25">
      <c r="B61" s="10" t="s">
        <v>214</v>
      </c>
    </row>
    <row r="62" spans="2:4" s="10" customFormat="1" ht="23.25">
      <c r="B62" s="10" t="s">
        <v>216</v>
      </c>
    </row>
    <row r="63" spans="2:4" s="10" customFormat="1" ht="23.25">
      <c r="B63" s="288"/>
    </row>
    <row r="64" spans="2:4" s="10" customFormat="1" ht="23.25">
      <c r="B64" s="290" t="s">
        <v>22</v>
      </c>
    </row>
    <row r="65" spans="2:2" s="10" customFormat="1" ht="23.25">
      <c r="B65" s="10" t="s">
        <v>220</v>
      </c>
    </row>
    <row r="66" spans="2:2" s="10" customFormat="1" ht="23.25">
      <c r="B66" s="10" t="s">
        <v>221</v>
      </c>
    </row>
    <row r="67" spans="2:2" s="10" customFormat="1" ht="23.25">
      <c r="B67" s="10" t="s">
        <v>217</v>
      </c>
    </row>
    <row r="68" spans="2:2" s="10" customFormat="1" ht="23.25">
      <c r="B68" s="10" t="s">
        <v>218</v>
      </c>
    </row>
    <row r="69" spans="2:2" s="10" customFormat="1" ht="23.25">
      <c r="B69" s="10" t="s">
        <v>219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B1E0-E716-41A1-A551-2871586CD691}">
  <dimension ref="A1:AP37"/>
  <sheetViews>
    <sheetView topLeftCell="A5" zoomScale="40" zoomScaleNormal="40" workbookViewId="0">
      <selection activeCell="S69" sqref="S69"/>
    </sheetView>
  </sheetViews>
  <sheetFormatPr defaultColWidth="7.875" defaultRowHeight="15"/>
  <cols>
    <col min="1" max="1" width="16.875" style="70" customWidth="1"/>
    <col min="2" max="2" width="52.875" style="70" customWidth="1"/>
    <col min="3" max="14" width="11.125" style="70" customWidth="1"/>
    <col min="15" max="15" width="15" style="70" customWidth="1"/>
    <col min="16" max="16" width="15.25" style="70" customWidth="1"/>
    <col min="17" max="17" width="11" style="70" customWidth="1"/>
    <col min="18" max="18" width="16.125" style="70" customWidth="1"/>
    <col min="19" max="19" width="22.5" style="70" customWidth="1"/>
    <col min="20" max="20" width="8.875" style="70" bestFit="1" customWidth="1"/>
    <col min="21" max="22" width="7.875" style="70"/>
    <col min="23" max="23" width="16.875" style="70" customWidth="1"/>
    <col min="24" max="24" width="52.875" style="70" customWidth="1"/>
    <col min="25" max="36" width="11.125" style="70" customWidth="1"/>
    <col min="37" max="37" width="14.625" style="70" customWidth="1"/>
    <col min="38" max="38" width="15.25" style="70" customWidth="1"/>
    <col min="39" max="39" width="11" style="70" customWidth="1"/>
    <col min="40" max="40" width="16.125" style="70" customWidth="1"/>
    <col min="41" max="41" width="22.5" style="70" customWidth="1"/>
    <col min="42" max="42" width="8.875" style="70" bestFit="1" customWidth="1"/>
    <col min="43" max="16384" width="7.875" style="70"/>
  </cols>
  <sheetData>
    <row r="1" spans="1:42" s="10" customFormat="1" ht="46.5" customHeight="1" thickBot="1">
      <c r="A1" s="351" t="s">
        <v>31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W1" s="351" t="s">
        <v>31</v>
      </c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</row>
    <row r="2" spans="1:42" ht="27" thickBot="1">
      <c r="A2" s="69" t="s">
        <v>32</v>
      </c>
      <c r="B2" s="352" t="s">
        <v>33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 t="s">
        <v>16</v>
      </c>
      <c r="N2" s="355"/>
      <c r="O2" s="129">
        <v>92</v>
      </c>
      <c r="P2" s="356" t="s">
        <v>34</v>
      </c>
      <c r="Q2" s="356"/>
      <c r="R2" s="356"/>
      <c r="S2" s="356"/>
      <c r="T2" s="357"/>
      <c r="W2" s="69" t="s">
        <v>32</v>
      </c>
      <c r="X2" s="352" t="s">
        <v>33</v>
      </c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4" t="s">
        <v>16</v>
      </c>
      <c r="AJ2" s="355"/>
      <c r="AK2" s="129">
        <v>104</v>
      </c>
      <c r="AL2" s="356" t="s">
        <v>34</v>
      </c>
      <c r="AM2" s="356"/>
      <c r="AN2" s="356"/>
      <c r="AO2" s="356"/>
      <c r="AP2" s="357"/>
    </row>
    <row r="3" spans="1:42" ht="26.25">
      <c r="A3" s="358" t="s">
        <v>35</v>
      </c>
      <c r="B3" s="360" t="s">
        <v>36</v>
      </c>
      <c r="C3" s="362" t="s">
        <v>113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4"/>
      <c r="P3" s="365" t="s">
        <v>37</v>
      </c>
      <c r="Q3" s="367" t="s">
        <v>93</v>
      </c>
      <c r="R3" s="369" t="s">
        <v>38</v>
      </c>
      <c r="S3" s="371" t="s">
        <v>39</v>
      </c>
      <c r="T3" s="373" t="s">
        <v>38</v>
      </c>
      <c r="W3" s="358" t="s">
        <v>35</v>
      </c>
      <c r="X3" s="360" t="s">
        <v>36</v>
      </c>
      <c r="Y3" s="362" t="s">
        <v>147</v>
      </c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4"/>
      <c r="AL3" s="365" t="s">
        <v>37</v>
      </c>
      <c r="AM3" s="367" t="s">
        <v>93</v>
      </c>
      <c r="AN3" s="369" t="s">
        <v>38</v>
      </c>
      <c r="AO3" s="371" t="s">
        <v>39</v>
      </c>
      <c r="AP3" s="373" t="s">
        <v>38</v>
      </c>
    </row>
    <row r="4" spans="1:42" ht="27" thickBot="1">
      <c r="A4" s="359"/>
      <c r="B4" s="361"/>
      <c r="C4" s="141" t="s">
        <v>40</v>
      </c>
      <c r="D4" s="141" t="s">
        <v>41</v>
      </c>
      <c r="E4" s="141" t="s">
        <v>42</v>
      </c>
      <c r="F4" s="141" t="s">
        <v>43</v>
      </c>
      <c r="G4" s="141" t="s">
        <v>44</v>
      </c>
      <c r="H4" s="141" t="s">
        <v>45</v>
      </c>
      <c r="I4" s="141" t="s">
        <v>46</v>
      </c>
      <c r="J4" s="141" t="s">
        <v>47</v>
      </c>
      <c r="K4" s="141" t="s">
        <v>48</v>
      </c>
      <c r="L4" s="141" t="s">
        <v>49</v>
      </c>
      <c r="M4" s="141" t="s">
        <v>50</v>
      </c>
      <c r="N4" s="141" t="s">
        <v>51</v>
      </c>
      <c r="O4" s="142" t="s">
        <v>14</v>
      </c>
      <c r="P4" s="366"/>
      <c r="Q4" s="368"/>
      <c r="R4" s="370"/>
      <c r="S4" s="372"/>
      <c r="T4" s="374"/>
      <c r="W4" s="359"/>
      <c r="X4" s="361"/>
      <c r="Y4" s="141" t="s">
        <v>40</v>
      </c>
      <c r="Z4" s="141" t="s">
        <v>41</v>
      </c>
      <c r="AA4" s="141" t="s">
        <v>42</v>
      </c>
      <c r="AB4" s="141" t="s">
        <v>43</v>
      </c>
      <c r="AC4" s="141" t="s">
        <v>44</v>
      </c>
      <c r="AD4" s="141" t="s">
        <v>45</v>
      </c>
      <c r="AE4" s="141" t="s">
        <v>46</v>
      </c>
      <c r="AF4" s="141" t="s">
        <v>47</v>
      </c>
      <c r="AG4" s="141" t="s">
        <v>48</v>
      </c>
      <c r="AH4" s="141" t="s">
        <v>49</v>
      </c>
      <c r="AI4" s="141" t="s">
        <v>50</v>
      </c>
      <c r="AJ4" s="141" t="s">
        <v>51</v>
      </c>
      <c r="AK4" s="142" t="s">
        <v>14</v>
      </c>
      <c r="AL4" s="366"/>
      <c r="AM4" s="368"/>
      <c r="AN4" s="370"/>
      <c r="AO4" s="372"/>
      <c r="AP4" s="374"/>
    </row>
    <row r="5" spans="1:42" ht="23.25">
      <c r="A5" s="73" t="s">
        <v>52</v>
      </c>
      <c r="B5" s="136" t="s">
        <v>53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48"/>
      <c r="P5" s="138"/>
      <c r="Q5" s="137"/>
      <c r="R5" s="139"/>
      <c r="S5" s="71"/>
      <c r="T5" s="140"/>
      <c r="W5" s="73" t="s">
        <v>52</v>
      </c>
      <c r="X5" s="136" t="s">
        <v>53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48"/>
      <c r="AL5" s="138"/>
      <c r="AM5" s="137"/>
      <c r="AN5" s="139"/>
      <c r="AO5" s="71"/>
      <c r="AP5" s="140"/>
    </row>
    <row r="6" spans="1:42" ht="23.25">
      <c r="A6" s="73" t="s">
        <v>54</v>
      </c>
      <c r="B6" s="74" t="s">
        <v>55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130"/>
      <c r="P6" s="76"/>
      <c r="Q6" s="75"/>
      <c r="R6" s="77"/>
      <c r="S6" s="78"/>
      <c r="T6" s="79"/>
      <c r="W6" s="73" t="s">
        <v>54</v>
      </c>
      <c r="X6" s="74" t="s">
        <v>55</v>
      </c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130"/>
      <c r="AL6" s="76"/>
      <c r="AM6" s="75"/>
      <c r="AN6" s="77"/>
      <c r="AO6" s="78"/>
      <c r="AP6" s="79"/>
    </row>
    <row r="7" spans="1:42" ht="23.25">
      <c r="A7" s="80"/>
      <c r="B7" s="81" t="s">
        <v>56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31">
        <f>SUM(C7:N7)</f>
        <v>0</v>
      </c>
      <c r="P7" s="83" t="s">
        <v>57</v>
      </c>
      <c r="Q7" s="84">
        <v>2.7080000000000002</v>
      </c>
      <c r="R7" s="85" t="s">
        <v>58</v>
      </c>
      <c r="S7" s="86">
        <f>O7*Q7</f>
        <v>0</v>
      </c>
      <c r="T7" s="87" t="s">
        <v>59</v>
      </c>
      <c r="W7" s="80"/>
      <c r="X7" s="81" t="s">
        <v>56</v>
      </c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131">
        <f>SUM(Y7:AJ7)</f>
        <v>0</v>
      </c>
      <c r="AL7" s="83" t="s">
        <v>57</v>
      </c>
      <c r="AM7" s="84">
        <v>2.7080000000000002</v>
      </c>
      <c r="AN7" s="85" t="s">
        <v>58</v>
      </c>
      <c r="AO7" s="86">
        <f>AK7*AM7</f>
        <v>0</v>
      </c>
      <c r="AP7" s="87" t="s">
        <v>59</v>
      </c>
    </row>
    <row r="8" spans="1:42" ht="23.25">
      <c r="A8" s="80"/>
      <c r="B8" s="81" t="s">
        <v>60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131">
        <f>SUM(C8:N8)</f>
        <v>0</v>
      </c>
      <c r="P8" s="83" t="s">
        <v>57</v>
      </c>
      <c r="Q8" s="84">
        <v>2.7080000000000002</v>
      </c>
      <c r="R8" s="85" t="s">
        <v>58</v>
      </c>
      <c r="S8" s="86">
        <f>O8*Q8</f>
        <v>0</v>
      </c>
      <c r="T8" s="87" t="s">
        <v>59</v>
      </c>
      <c r="W8" s="80"/>
      <c r="X8" s="81" t="s">
        <v>60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131">
        <f>SUM(Y8:AJ8)</f>
        <v>0</v>
      </c>
      <c r="AL8" s="83" t="s">
        <v>57</v>
      </c>
      <c r="AM8" s="84">
        <v>2.7080000000000002</v>
      </c>
      <c r="AN8" s="85" t="s">
        <v>58</v>
      </c>
      <c r="AO8" s="86">
        <f>AK8*AM8</f>
        <v>0</v>
      </c>
      <c r="AP8" s="87" t="s">
        <v>59</v>
      </c>
    </row>
    <row r="9" spans="1:42" ht="23.25">
      <c r="A9" s="80"/>
      <c r="B9" s="89" t="s">
        <v>61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131">
        <f t="shared" ref="O9:O11" si="0">SUM(C9:N9)</f>
        <v>0</v>
      </c>
      <c r="P9" s="91"/>
      <c r="Q9" s="92"/>
      <c r="R9" s="93"/>
      <c r="S9" s="94"/>
      <c r="T9" s="72"/>
      <c r="W9" s="80"/>
      <c r="X9" s="89" t="s">
        <v>61</v>
      </c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131">
        <f t="shared" ref="AK9:AK20" si="1">SUM(Y9:AJ9)</f>
        <v>0</v>
      </c>
      <c r="AL9" s="91"/>
      <c r="AM9" s="92"/>
      <c r="AN9" s="93"/>
      <c r="AO9" s="94"/>
      <c r="AP9" s="72"/>
    </row>
    <row r="10" spans="1:42" ht="23.25">
      <c r="A10" s="80"/>
      <c r="B10" s="74" t="s">
        <v>62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31">
        <f t="shared" si="0"/>
        <v>0</v>
      </c>
      <c r="P10" s="76"/>
      <c r="Q10" s="95"/>
      <c r="R10" s="77"/>
      <c r="S10" s="96"/>
      <c r="T10" s="79"/>
      <c r="W10" s="80"/>
      <c r="X10" s="74" t="s">
        <v>62</v>
      </c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131">
        <f t="shared" si="1"/>
        <v>0</v>
      </c>
      <c r="AL10" s="76"/>
      <c r="AM10" s="95"/>
      <c r="AN10" s="77"/>
      <c r="AO10" s="96"/>
      <c r="AP10" s="79"/>
    </row>
    <row r="11" spans="1:42" ht="23.25">
      <c r="A11" s="80"/>
      <c r="B11" s="81" t="s">
        <v>63</v>
      </c>
      <c r="C11" s="147">
        <f>'ดีเซล2566-2567'!$C9</f>
        <v>201.82</v>
      </c>
      <c r="D11" s="147">
        <f>'ดีเซล2566-2567'!$C10</f>
        <v>137.22999999999999</v>
      </c>
      <c r="E11" s="147">
        <f>'ดีเซล2566-2567'!$C11</f>
        <v>145.99</v>
      </c>
      <c r="F11" s="147">
        <f>'ดีเซล2566-2567'!$C12</f>
        <v>100.61</v>
      </c>
      <c r="G11" s="147">
        <f>'ดีเซล2566-2567'!$C13</f>
        <v>461.44</v>
      </c>
      <c r="H11" s="147">
        <f>'ดีเซล2566-2567'!$C14</f>
        <v>237.96</v>
      </c>
      <c r="I11" s="147">
        <f>'ดีเซล2566-2567'!$C15</f>
        <v>113.38</v>
      </c>
      <c r="J11" s="147">
        <f>'ดีเซล2566-2567'!$C16</f>
        <v>86.74</v>
      </c>
      <c r="K11" s="147">
        <f>'ดีเซล2566-2567'!$C17</f>
        <v>176.4</v>
      </c>
      <c r="L11" s="147">
        <f>'ดีเซล2566-2567'!$C18</f>
        <v>80.17</v>
      </c>
      <c r="M11" s="147">
        <f>'ดีเซล2566-2567'!$C19</f>
        <v>155.84</v>
      </c>
      <c r="N11" s="147">
        <f>'ดีเซล2566-2567'!$C20</f>
        <v>85.16</v>
      </c>
      <c r="O11" s="131">
        <f t="shared" si="0"/>
        <v>1982.74</v>
      </c>
      <c r="P11" s="83" t="s">
        <v>57</v>
      </c>
      <c r="Q11" s="84">
        <v>2.7406000000000001</v>
      </c>
      <c r="R11" s="85" t="s">
        <v>58</v>
      </c>
      <c r="S11" s="86">
        <f t="shared" ref="S11:S20" si="2">O11*Q11</f>
        <v>5433.8972440000007</v>
      </c>
      <c r="T11" s="87" t="s">
        <v>59</v>
      </c>
      <c r="W11" s="80"/>
      <c r="X11" s="81" t="s">
        <v>63</v>
      </c>
      <c r="Y11" s="147">
        <f>'ดีเซล2566-2567'!$D9</f>
        <v>211.56</v>
      </c>
      <c r="Z11" s="147">
        <f>'ดีเซล2566-2567'!$D10</f>
        <v>43.8</v>
      </c>
      <c r="AA11" s="147">
        <f>'ดีเซล2566-2567'!$D11</f>
        <v>65.45</v>
      </c>
      <c r="AB11" s="147">
        <f>'ดีเซล2566-2567'!$D12</f>
        <v>48.18</v>
      </c>
      <c r="AC11" s="147">
        <f>'ดีเซล2566-2567'!$D13</f>
        <v>35.159999999999997</v>
      </c>
      <c r="AD11" s="147">
        <f>'ดีเซล2566-2567'!$D14</f>
        <v>72.63</v>
      </c>
      <c r="AE11" s="147">
        <f>'ดีเซล2566-2567'!$D15</f>
        <v>89.29</v>
      </c>
      <c r="AF11" s="147">
        <f>'ดีเซล2566-2567'!$D16</f>
        <v>32.479999999999997</v>
      </c>
      <c r="AG11" s="147">
        <f>'ดีเซล2566-2567'!$D17</f>
        <v>98.78</v>
      </c>
      <c r="AH11" s="147">
        <f>'ดีเซล2566-2567'!$D18</f>
        <v>77.489999999999995</v>
      </c>
      <c r="AI11" s="147">
        <f>'ดีเซล2566-2567'!$D19</f>
        <v>64.48</v>
      </c>
      <c r="AJ11" s="147">
        <f>'ดีเซล2566-2567'!$D20</f>
        <v>34.67</v>
      </c>
      <c r="AK11" s="131">
        <f t="shared" si="1"/>
        <v>873.96999999999991</v>
      </c>
      <c r="AL11" s="83" t="s">
        <v>57</v>
      </c>
      <c r="AM11" s="84">
        <v>2.7406000000000001</v>
      </c>
      <c r="AN11" s="85" t="s">
        <v>58</v>
      </c>
      <c r="AO11" s="86">
        <f t="shared" ref="AO11:AO20" si="3">AK11*AM11</f>
        <v>2395.202182</v>
      </c>
      <c r="AP11" s="87" t="s">
        <v>59</v>
      </c>
    </row>
    <row r="12" spans="1:42" ht="23.25">
      <c r="A12" s="80"/>
      <c r="B12" s="81" t="s">
        <v>64</v>
      </c>
      <c r="C12" s="149">
        <f>'แก๊สโซฮอล์2566-2567'!$C9</f>
        <v>33.28</v>
      </c>
      <c r="D12" s="149">
        <f>'แก๊สโซฮอล์2566-2567'!$C10</f>
        <v>27.21</v>
      </c>
      <c r="E12" s="149">
        <f>'แก๊สโซฮอล์2566-2567'!$C11</f>
        <v>22.95</v>
      </c>
      <c r="F12" s="149">
        <f>'แก๊สโซฮอล์2566-2567'!$C12</f>
        <v>36.56</v>
      </c>
      <c r="G12" s="149">
        <f>'แก๊สโซฮอล์2566-2567'!$C13</f>
        <v>38.200000000000003</v>
      </c>
      <c r="H12" s="149">
        <f>'แก๊สโซฮอล์2566-2567'!$C14</f>
        <v>29.34</v>
      </c>
      <c r="I12" s="149">
        <f>'แก๊สโซฮอล์2566-2567'!$C15</f>
        <v>28.2</v>
      </c>
      <c r="J12" s="149">
        <f>'แก๊สโซฮอล์2566-2567'!$C16</f>
        <v>51.15</v>
      </c>
      <c r="K12" s="149">
        <f>'แก๊สโซฮอล์2566-2567'!$C17</f>
        <v>48.85</v>
      </c>
      <c r="L12" s="149">
        <f>'แก๊สโซฮอล์2566-2567'!$C18</f>
        <v>48.52</v>
      </c>
      <c r="M12" s="149">
        <f>'แก๊สโซฮอล์2566-2567'!$C19</f>
        <v>51.31</v>
      </c>
      <c r="N12" s="149">
        <f>'แก๊สโซฮอล์2566-2567'!$C20</f>
        <v>35.57</v>
      </c>
      <c r="O12" s="131">
        <f t="shared" ref="O12:O20" si="4">SUM(C12:N12)</f>
        <v>451.14</v>
      </c>
      <c r="P12" s="83" t="s">
        <v>57</v>
      </c>
      <c r="Q12" s="84">
        <v>2.2326999999999999</v>
      </c>
      <c r="R12" s="85" t="s">
        <v>58</v>
      </c>
      <c r="S12" s="86">
        <f t="shared" si="2"/>
        <v>1007.260278</v>
      </c>
      <c r="T12" s="87" t="s">
        <v>59</v>
      </c>
      <c r="W12" s="80"/>
      <c r="X12" s="81" t="s">
        <v>64</v>
      </c>
      <c r="Y12" s="149">
        <f>'แก๊สโซฮอล์2566-2567'!$D9</f>
        <v>95.41</v>
      </c>
      <c r="Z12" s="149">
        <f>'แก๊สโซฮอล์2566-2567'!$D10</f>
        <v>9.34</v>
      </c>
      <c r="AA12" s="149">
        <f>'แก๊สโซฮอล์2566-2567'!$D11</f>
        <v>8.85</v>
      </c>
      <c r="AB12" s="149">
        <f>'แก๊สโซฮอล์2566-2567'!$D12</f>
        <v>9.51</v>
      </c>
      <c r="AC12" s="149">
        <v>13</v>
      </c>
      <c r="AD12" s="149">
        <f>'แก๊สโซฮอล์2566-2567'!$D14</f>
        <v>16.72</v>
      </c>
      <c r="AE12" s="149">
        <f>'แก๊สโซฮอล์2566-2567'!$D15</f>
        <v>17.21</v>
      </c>
      <c r="AF12" s="149">
        <f>'แก๊สโซฮอล์2566-2567'!$D16</f>
        <v>10.82</v>
      </c>
      <c r="AG12" s="149">
        <f>'แก๊สโซฮอล์2566-2567'!$D17</f>
        <v>5.74</v>
      </c>
      <c r="AH12" s="149">
        <f>'แก๊สโซฮอล์2566-2567'!$D18</f>
        <v>12.13</v>
      </c>
      <c r="AI12" s="149">
        <f>'แก๊สโซฮอล์2566-2567'!$D19</f>
        <v>21.97</v>
      </c>
      <c r="AJ12" s="149">
        <f>'แก๊สโซฮอล์2566-2567'!$D20</f>
        <v>25.74</v>
      </c>
      <c r="AK12" s="131">
        <f t="shared" si="1"/>
        <v>246.44000000000003</v>
      </c>
      <c r="AL12" s="83" t="s">
        <v>57</v>
      </c>
      <c r="AM12" s="84">
        <v>2.2326999999999999</v>
      </c>
      <c r="AN12" s="85" t="s">
        <v>58</v>
      </c>
      <c r="AO12" s="86">
        <f t="shared" si="3"/>
        <v>550.22658799999999</v>
      </c>
      <c r="AP12" s="87" t="s">
        <v>59</v>
      </c>
    </row>
    <row r="13" spans="1:42" ht="27">
      <c r="A13" s="80"/>
      <c r="B13" s="97" t="s">
        <v>94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131">
        <f t="shared" si="4"/>
        <v>0</v>
      </c>
      <c r="P13" s="83" t="s">
        <v>65</v>
      </c>
      <c r="Q13" s="99">
        <v>25</v>
      </c>
      <c r="R13" s="85" t="s">
        <v>66</v>
      </c>
      <c r="S13" s="86">
        <f t="shared" si="2"/>
        <v>0</v>
      </c>
      <c r="T13" s="87" t="s">
        <v>59</v>
      </c>
      <c r="W13" s="80"/>
      <c r="X13" s="97" t="s">
        <v>94</v>
      </c>
      <c r="Y13" s="98">
        <v>0</v>
      </c>
      <c r="Z13" s="98">
        <v>0</v>
      </c>
      <c r="AA13" s="98">
        <v>0</v>
      </c>
      <c r="AB13" s="98">
        <v>0</v>
      </c>
      <c r="AC13" s="98">
        <v>0</v>
      </c>
      <c r="AD13" s="98">
        <v>0</v>
      </c>
      <c r="AE13" s="98">
        <v>0</v>
      </c>
      <c r="AF13" s="98">
        <v>0</v>
      </c>
      <c r="AG13" s="98">
        <v>0</v>
      </c>
      <c r="AH13" s="98">
        <v>0</v>
      </c>
      <c r="AI13" s="98">
        <v>0</v>
      </c>
      <c r="AJ13" s="98">
        <v>0</v>
      </c>
      <c r="AK13" s="131">
        <f t="shared" si="1"/>
        <v>0</v>
      </c>
      <c r="AL13" s="83" t="s">
        <v>65</v>
      </c>
      <c r="AM13" s="99">
        <v>25</v>
      </c>
      <c r="AN13" s="85" t="s">
        <v>66</v>
      </c>
      <c r="AO13" s="86">
        <f t="shared" si="3"/>
        <v>0</v>
      </c>
      <c r="AP13" s="87" t="s">
        <v>59</v>
      </c>
    </row>
    <row r="14" spans="1:42" ht="50.25">
      <c r="A14" s="80"/>
      <c r="B14" s="97" t="s">
        <v>95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31">
        <f t="shared" si="4"/>
        <v>0</v>
      </c>
      <c r="P14" s="83" t="s">
        <v>67</v>
      </c>
      <c r="Q14" s="84">
        <v>25</v>
      </c>
      <c r="R14" s="85" t="s">
        <v>68</v>
      </c>
      <c r="S14" s="86">
        <f t="shared" si="2"/>
        <v>0</v>
      </c>
      <c r="T14" s="87" t="s">
        <v>59</v>
      </c>
      <c r="W14" s="80"/>
      <c r="X14" s="97" t="s">
        <v>95</v>
      </c>
      <c r="Y14" s="100">
        <v>0</v>
      </c>
      <c r="Z14" s="100">
        <v>0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0</v>
      </c>
      <c r="AG14" s="100">
        <v>0</v>
      </c>
      <c r="AH14" s="100">
        <v>0</v>
      </c>
      <c r="AI14" s="100">
        <v>0</v>
      </c>
      <c r="AJ14" s="100">
        <v>0</v>
      </c>
      <c r="AK14" s="131">
        <f t="shared" si="1"/>
        <v>0</v>
      </c>
      <c r="AL14" s="83" t="s">
        <v>67</v>
      </c>
      <c r="AM14" s="84">
        <v>25</v>
      </c>
      <c r="AN14" s="85" t="s">
        <v>68</v>
      </c>
      <c r="AO14" s="86">
        <f t="shared" si="3"/>
        <v>0</v>
      </c>
      <c r="AP14" s="87" t="s">
        <v>59</v>
      </c>
    </row>
    <row r="15" spans="1:42" ht="27">
      <c r="A15" s="80"/>
      <c r="B15" s="97" t="s">
        <v>111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31">
        <f t="shared" si="4"/>
        <v>0</v>
      </c>
      <c r="P15" s="83" t="s">
        <v>65</v>
      </c>
      <c r="Q15" s="84">
        <v>1</v>
      </c>
      <c r="R15" s="85" t="s">
        <v>69</v>
      </c>
      <c r="S15" s="86">
        <f t="shared" si="2"/>
        <v>0</v>
      </c>
      <c r="T15" s="87" t="s">
        <v>59</v>
      </c>
      <c r="W15" s="80"/>
      <c r="X15" s="97" t="s">
        <v>111</v>
      </c>
      <c r="Y15" s="100">
        <v>0</v>
      </c>
      <c r="Z15" s="100">
        <v>0</v>
      </c>
      <c r="AA15" s="100">
        <v>0</v>
      </c>
      <c r="AB15" s="100">
        <v>0</v>
      </c>
      <c r="AC15" s="100">
        <v>0</v>
      </c>
      <c r="AD15" s="100">
        <v>0</v>
      </c>
      <c r="AE15" s="100">
        <v>0</v>
      </c>
      <c r="AF15" s="100">
        <v>0</v>
      </c>
      <c r="AG15" s="100">
        <v>0</v>
      </c>
      <c r="AH15" s="100">
        <v>0</v>
      </c>
      <c r="AI15" s="100">
        <v>0</v>
      </c>
      <c r="AJ15" s="100">
        <v>0</v>
      </c>
      <c r="AK15" s="131">
        <f t="shared" si="1"/>
        <v>0</v>
      </c>
      <c r="AL15" s="83" t="s">
        <v>65</v>
      </c>
      <c r="AM15" s="84">
        <v>1</v>
      </c>
      <c r="AN15" s="85" t="s">
        <v>69</v>
      </c>
      <c r="AO15" s="86">
        <f t="shared" si="3"/>
        <v>0</v>
      </c>
      <c r="AP15" s="87" t="s">
        <v>59</v>
      </c>
    </row>
    <row r="16" spans="1:42" ht="69.75">
      <c r="A16" s="101"/>
      <c r="B16" s="102" t="s">
        <v>112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31">
        <f t="shared" si="4"/>
        <v>0</v>
      </c>
      <c r="P16" s="104" t="s">
        <v>70</v>
      </c>
      <c r="Q16" s="84">
        <v>1300</v>
      </c>
      <c r="R16" s="85" t="s">
        <v>71</v>
      </c>
      <c r="S16" s="86">
        <f t="shared" si="2"/>
        <v>0</v>
      </c>
      <c r="T16" s="87" t="s">
        <v>59</v>
      </c>
      <c r="W16" s="101"/>
      <c r="X16" s="102" t="s">
        <v>112</v>
      </c>
      <c r="Y16" s="103">
        <v>0</v>
      </c>
      <c r="Z16" s="103">
        <v>0</v>
      </c>
      <c r="AA16" s="103">
        <v>0</v>
      </c>
      <c r="AB16" s="103">
        <v>0</v>
      </c>
      <c r="AC16" s="103">
        <v>0</v>
      </c>
      <c r="AD16" s="103">
        <v>0</v>
      </c>
      <c r="AE16" s="103">
        <v>0</v>
      </c>
      <c r="AF16" s="103">
        <v>0</v>
      </c>
      <c r="AG16" s="103">
        <v>0</v>
      </c>
      <c r="AH16" s="103">
        <v>0</v>
      </c>
      <c r="AI16" s="103">
        <v>0</v>
      </c>
      <c r="AJ16" s="103">
        <v>0</v>
      </c>
      <c r="AK16" s="131">
        <f t="shared" si="1"/>
        <v>0</v>
      </c>
      <c r="AL16" s="104" t="s">
        <v>70</v>
      </c>
      <c r="AM16" s="84">
        <v>1300</v>
      </c>
      <c r="AN16" s="85" t="s">
        <v>71</v>
      </c>
      <c r="AO16" s="86">
        <f t="shared" si="3"/>
        <v>0</v>
      </c>
      <c r="AP16" s="87" t="s">
        <v>59</v>
      </c>
    </row>
    <row r="17" spans="1:42" ht="46.5">
      <c r="A17" s="105" t="s">
        <v>72</v>
      </c>
      <c r="B17" s="106" t="s">
        <v>73</v>
      </c>
      <c r="C17" s="107">
        <f>'ไฟฟ้า2566-2567'!$C9</f>
        <v>13302</v>
      </c>
      <c r="D17" s="107">
        <f>'ไฟฟ้า2566-2567'!$C10</f>
        <v>13897</v>
      </c>
      <c r="E17" s="107">
        <f>'ไฟฟ้า2566-2567'!$C11</f>
        <v>18268</v>
      </c>
      <c r="F17" s="107">
        <f>'ไฟฟ้า2566-2567'!$C12</f>
        <v>18975</v>
      </c>
      <c r="G17" s="107">
        <f>'ไฟฟ้า2566-2567'!$C13</f>
        <v>20844</v>
      </c>
      <c r="H17" s="107">
        <f>'ไฟฟ้า2566-2567'!$C14</f>
        <v>20181</v>
      </c>
      <c r="I17" s="107">
        <f>'ไฟฟ้า2566-2567'!$C15</f>
        <v>19421</v>
      </c>
      <c r="J17" s="107">
        <f>'ไฟฟ้า2566-2567'!$C16</f>
        <v>19022</v>
      </c>
      <c r="K17" s="107">
        <f>'ไฟฟ้า2566-2567'!$C17</f>
        <v>19149</v>
      </c>
      <c r="L17" s="107">
        <f>'ไฟฟ้า2566-2567'!$C18</f>
        <v>20361</v>
      </c>
      <c r="M17" s="107">
        <f>'ไฟฟ้า2566-2567'!$C19</f>
        <v>18833</v>
      </c>
      <c r="N17" s="107">
        <f>'ไฟฟ้า2566-2567'!$C20</f>
        <v>12205</v>
      </c>
      <c r="O17" s="131">
        <f t="shared" si="4"/>
        <v>214458</v>
      </c>
      <c r="P17" s="83" t="s">
        <v>74</v>
      </c>
      <c r="Q17" s="84">
        <v>0.49990000000000001</v>
      </c>
      <c r="R17" s="85" t="s">
        <v>75</v>
      </c>
      <c r="S17" s="108">
        <f t="shared" si="2"/>
        <v>107207.5542</v>
      </c>
      <c r="T17" s="87" t="s">
        <v>59</v>
      </c>
      <c r="W17" s="105" t="s">
        <v>72</v>
      </c>
      <c r="X17" s="106" t="s">
        <v>73</v>
      </c>
      <c r="Y17" s="107">
        <f>'ไฟฟ้า2566-2567'!$D9</f>
        <v>16680</v>
      </c>
      <c r="Z17" s="107">
        <f>'ไฟฟ้า2566-2567'!$D10</f>
        <v>15491</v>
      </c>
      <c r="AA17" s="107">
        <f>'ไฟฟ้า2566-2567'!$D11</f>
        <v>16392</v>
      </c>
      <c r="AB17" s="107">
        <f>'ไฟฟ้า2566-2567'!$D12</f>
        <v>23915</v>
      </c>
      <c r="AC17" s="107">
        <f>'ไฟฟ้า2566-2567'!$D13</f>
        <v>21800</v>
      </c>
      <c r="AD17" s="107">
        <f>'ไฟฟ้า2566-2567'!$D14</f>
        <v>17832</v>
      </c>
      <c r="AE17" s="107">
        <f>'ไฟฟ้า2566-2567'!$D15</f>
        <v>21450</v>
      </c>
      <c r="AF17" s="107">
        <f>'ไฟฟ้า2566-2567'!$D16</f>
        <v>19980</v>
      </c>
      <c r="AG17" s="107">
        <f>'ไฟฟ้า2566-2567'!$D17</f>
        <v>21124</v>
      </c>
      <c r="AH17" s="107">
        <f>'ไฟฟ้า2566-2567'!$D18</f>
        <v>16786</v>
      </c>
      <c r="AI17" s="107">
        <f>'ไฟฟ้า2566-2567'!$D19</f>
        <v>17981</v>
      </c>
      <c r="AJ17" s="107">
        <f>'ไฟฟ้า2566-2567'!$D20</f>
        <v>9311</v>
      </c>
      <c r="AK17" s="131">
        <f t="shared" si="1"/>
        <v>218742</v>
      </c>
      <c r="AL17" s="83" t="s">
        <v>74</v>
      </c>
      <c r="AM17" s="84">
        <v>0.49990000000000001</v>
      </c>
      <c r="AN17" s="85" t="s">
        <v>75</v>
      </c>
      <c r="AO17" s="108">
        <f t="shared" si="3"/>
        <v>109349.12580000001</v>
      </c>
      <c r="AP17" s="87" t="s">
        <v>59</v>
      </c>
    </row>
    <row r="18" spans="1:42" ht="23.25">
      <c r="A18" s="109" t="s">
        <v>76</v>
      </c>
      <c r="B18" s="110" t="s">
        <v>77</v>
      </c>
      <c r="C18" s="146">
        <f>'กระดาษ2566-2567'!$C9</f>
        <v>0</v>
      </c>
      <c r="D18" s="146">
        <f>'กระดาษ2566-2567'!$C10</f>
        <v>0</v>
      </c>
      <c r="E18" s="146">
        <f>'กระดาษ2566-2567'!$C11</f>
        <v>0</v>
      </c>
      <c r="F18" s="146">
        <f>'กระดาษ2566-2567'!$C12</f>
        <v>0</v>
      </c>
      <c r="G18" s="146">
        <f>'กระดาษ2566-2567'!$C13</f>
        <v>0</v>
      </c>
      <c r="H18" s="146">
        <f>'กระดาษ2566-2567'!$C14</f>
        <v>0</v>
      </c>
      <c r="I18" s="146">
        <f>'กระดาษ2566-2567'!$C15</f>
        <v>300</v>
      </c>
      <c r="J18" s="146">
        <f>'กระดาษ2566-2567'!$C16</f>
        <v>375</v>
      </c>
      <c r="K18" s="146">
        <f>'กระดาษ2566-2567'!$C17</f>
        <v>625</v>
      </c>
      <c r="L18" s="146">
        <f>'กระดาษ2566-2567'!$C18</f>
        <v>0</v>
      </c>
      <c r="M18" s="146">
        <f>'กระดาษ2566-2567'!$C19</f>
        <v>250</v>
      </c>
      <c r="N18" s="146">
        <f>'กระดาษ2566-2567'!$C20</f>
        <v>125</v>
      </c>
      <c r="O18" s="131">
        <f t="shared" si="4"/>
        <v>1675</v>
      </c>
      <c r="P18" s="83" t="s">
        <v>65</v>
      </c>
      <c r="Q18" s="84">
        <v>2.1019999999999999</v>
      </c>
      <c r="R18" s="85" t="s">
        <v>66</v>
      </c>
      <c r="S18" s="111">
        <f t="shared" si="2"/>
        <v>3520.85</v>
      </c>
      <c r="T18" s="87" t="s">
        <v>59</v>
      </c>
      <c r="W18" s="109" t="s">
        <v>76</v>
      </c>
      <c r="X18" s="110" t="s">
        <v>77</v>
      </c>
      <c r="Y18" s="146">
        <f>'กระดาษ2566-2567'!$D9</f>
        <v>275</v>
      </c>
      <c r="Z18" s="146">
        <f>'กระดาษ2566-2567'!$D10</f>
        <v>75</v>
      </c>
      <c r="AA18" s="146">
        <f>'กระดาษ2566-2567'!$D11</f>
        <v>0</v>
      </c>
      <c r="AB18" s="146">
        <f>'กระดาษ2566-2567'!$D12</f>
        <v>187.5</v>
      </c>
      <c r="AC18" s="146">
        <f>'กระดาษ2566-2567'!$D13</f>
        <v>0</v>
      </c>
      <c r="AD18" s="146">
        <f>'กระดาษ2566-2567'!$D14</f>
        <v>250</v>
      </c>
      <c r="AE18" s="146">
        <f>'กระดาษ2566-2567'!$D15</f>
        <v>200</v>
      </c>
      <c r="AF18" s="146">
        <f>'กระดาษ2566-2567'!$D16</f>
        <v>550</v>
      </c>
      <c r="AG18" s="146">
        <f>'กระดาษ2566-2567'!$D17</f>
        <v>0</v>
      </c>
      <c r="AH18" s="146">
        <f>'กระดาษ2566-2567'!$D18</f>
        <v>0</v>
      </c>
      <c r="AI18" s="146">
        <f>'กระดาษ2566-2567'!$D19</f>
        <v>0</v>
      </c>
      <c r="AJ18" s="146">
        <f>'กระดาษ2566-2567'!$D20</f>
        <v>0</v>
      </c>
      <c r="AK18" s="131">
        <f t="shared" si="1"/>
        <v>1537.5</v>
      </c>
      <c r="AL18" s="83" t="s">
        <v>65</v>
      </c>
      <c r="AM18" s="84">
        <v>2.1019999999999999</v>
      </c>
      <c r="AN18" s="85" t="s">
        <v>66</v>
      </c>
      <c r="AO18" s="111">
        <f t="shared" si="3"/>
        <v>3231.8249999999998</v>
      </c>
      <c r="AP18" s="87" t="s">
        <v>59</v>
      </c>
    </row>
    <row r="19" spans="1:42" ht="27">
      <c r="A19" s="112" t="s">
        <v>78</v>
      </c>
      <c r="B19" s="113" t="s">
        <v>79</v>
      </c>
      <c r="C19" s="143">
        <f>'ประปา2566-2567'!$C9</f>
        <v>393</v>
      </c>
      <c r="D19" s="143">
        <f>'ประปา2566-2567'!$C10</f>
        <v>390</v>
      </c>
      <c r="E19" s="143">
        <f>'ประปา2566-2567'!$C11</f>
        <v>424</v>
      </c>
      <c r="F19" s="143">
        <f>'ประปา2566-2567'!$C12</f>
        <v>309</v>
      </c>
      <c r="G19" s="143">
        <f>'ประปา2566-2567'!$C13</f>
        <v>369</v>
      </c>
      <c r="H19" s="143">
        <f>'ประปา2566-2567'!$C14</f>
        <v>419</v>
      </c>
      <c r="I19" s="143">
        <f>'ประปา2566-2567'!$C15</f>
        <v>346</v>
      </c>
      <c r="J19" s="143">
        <f>'ประปา2566-2567'!$C16</f>
        <v>356</v>
      </c>
      <c r="K19" s="143">
        <f>'ประปา2566-2567'!$C17</f>
        <v>388</v>
      </c>
      <c r="L19" s="143">
        <f>'ประปา2566-2567'!$C18</f>
        <v>364</v>
      </c>
      <c r="M19" s="143">
        <f>'ประปา2566-2567'!$C19</f>
        <v>411</v>
      </c>
      <c r="N19" s="143">
        <f>'ประปา2566-2567'!$C20</f>
        <v>337</v>
      </c>
      <c r="O19" s="131">
        <f t="shared" si="4"/>
        <v>4506</v>
      </c>
      <c r="P19" s="83" t="s">
        <v>96</v>
      </c>
      <c r="Q19" s="84">
        <v>0.54100000000000004</v>
      </c>
      <c r="R19" s="85" t="s">
        <v>97</v>
      </c>
      <c r="S19" s="111">
        <f t="shared" si="2"/>
        <v>2437.7460000000001</v>
      </c>
      <c r="T19" s="87" t="s">
        <v>59</v>
      </c>
      <c r="W19" s="112" t="s">
        <v>78</v>
      </c>
      <c r="X19" s="113" t="s">
        <v>79</v>
      </c>
      <c r="Y19" s="143">
        <f>'ประปา2566-2567'!$D9</f>
        <v>400</v>
      </c>
      <c r="Z19" s="143">
        <f>'ประปา2566-2567'!$D10</f>
        <v>459</v>
      </c>
      <c r="AA19" s="143">
        <f>'ประปา2566-2567'!$D11</f>
        <v>392</v>
      </c>
      <c r="AB19" s="143">
        <f>'ประปา2566-2567'!$D12</f>
        <v>344</v>
      </c>
      <c r="AC19" s="143">
        <f>'ประปา2566-2567'!$D13</f>
        <v>692</v>
      </c>
      <c r="AD19" s="143">
        <f>'ประปา2566-2567'!$D14</f>
        <v>351</v>
      </c>
      <c r="AE19" s="143">
        <f>'ประปา2566-2567'!$D15</f>
        <v>415</v>
      </c>
      <c r="AF19" s="143">
        <f>'ประปา2566-2567'!$D16</f>
        <v>444</v>
      </c>
      <c r="AG19" s="143">
        <f>'ประปา2566-2567'!$D17</f>
        <v>381</v>
      </c>
      <c r="AH19" s="143">
        <f>'ประปา2566-2567'!$D18</f>
        <v>415</v>
      </c>
      <c r="AI19" s="143">
        <f>'ประปา2566-2567'!$D19</f>
        <v>465</v>
      </c>
      <c r="AJ19" s="143">
        <f>'ประปา2566-2567'!$D20</f>
        <v>326</v>
      </c>
      <c r="AK19" s="131">
        <f t="shared" si="1"/>
        <v>5084</v>
      </c>
      <c r="AL19" s="83" t="s">
        <v>96</v>
      </c>
      <c r="AM19" s="84">
        <v>0.54100000000000004</v>
      </c>
      <c r="AN19" s="85" t="s">
        <v>97</v>
      </c>
      <c r="AO19" s="111">
        <f t="shared" si="3"/>
        <v>2750.444</v>
      </c>
      <c r="AP19" s="87" t="s">
        <v>59</v>
      </c>
    </row>
    <row r="20" spans="1:42" ht="27.75" thickBot="1">
      <c r="A20" s="114"/>
      <c r="B20" s="115" t="s">
        <v>98</v>
      </c>
      <c r="C20" s="145">
        <f>'ขยะทั่วไป2566-2567 '!$C9</f>
        <v>878</v>
      </c>
      <c r="D20" s="145">
        <f>'ขยะทั่วไป2566-2567 '!$C10</f>
        <v>781</v>
      </c>
      <c r="E20" s="145">
        <f>'ขยะทั่วไป2566-2567 '!$C11</f>
        <v>845</v>
      </c>
      <c r="F20" s="145">
        <f>'ขยะทั่วไป2566-2567 '!$C12</f>
        <v>738</v>
      </c>
      <c r="G20" s="145">
        <f>'ขยะทั่วไป2566-2567 '!$C13</f>
        <v>849</v>
      </c>
      <c r="H20" s="145">
        <f>'ขยะทั่วไป2566-2567 '!$C14</f>
        <v>792</v>
      </c>
      <c r="I20" s="145">
        <f>'ขยะทั่วไป2566-2567 '!$C15</f>
        <v>866</v>
      </c>
      <c r="J20" s="145">
        <f>'ขยะทั่วไป2566-2567 '!$C16</f>
        <v>803</v>
      </c>
      <c r="K20" s="145">
        <f>'ขยะทั่วไป2566-2567 '!$C17</f>
        <v>905</v>
      </c>
      <c r="L20" s="145">
        <f>'ขยะทั่วไป2566-2567 '!$C18</f>
        <v>774</v>
      </c>
      <c r="M20" s="145">
        <f>'ขยะทั่วไป2566-2567 '!$C19</f>
        <v>897</v>
      </c>
      <c r="N20" s="145">
        <f>'ขยะทั่วไป2566-2567 '!$C20</f>
        <v>922</v>
      </c>
      <c r="O20" s="132">
        <f t="shared" si="4"/>
        <v>10050</v>
      </c>
      <c r="P20" s="116" t="s">
        <v>65</v>
      </c>
      <c r="Q20" s="117">
        <v>2.3199999999999998</v>
      </c>
      <c r="R20" s="118" t="s">
        <v>66</v>
      </c>
      <c r="S20" s="119">
        <f t="shared" si="2"/>
        <v>23316</v>
      </c>
      <c r="T20" s="120" t="s">
        <v>59</v>
      </c>
      <c r="W20" s="114"/>
      <c r="X20" s="115" t="s">
        <v>98</v>
      </c>
      <c r="Y20" s="145">
        <f>'ขยะทั่วไป2566-2567 '!$D9</f>
        <v>901</v>
      </c>
      <c r="Z20" s="145">
        <f>'ขยะทั่วไป2566-2567 '!$D10</f>
        <v>877</v>
      </c>
      <c r="AA20" s="145">
        <f>'ขยะทั่วไป2566-2567 '!$D11</f>
        <v>739</v>
      </c>
      <c r="AB20" s="145">
        <f>'ขยะทั่วไป2566-2567 '!$D12</f>
        <v>828</v>
      </c>
      <c r="AC20" s="145">
        <f>'ขยะทั่วไป2566-2567 '!$D13</f>
        <v>896</v>
      </c>
      <c r="AD20" s="145">
        <f>'ขยะทั่วไป2566-2567 '!$D14</f>
        <v>744</v>
      </c>
      <c r="AE20" s="145">
        <f>'ขยะทั่วไป2566-2567 '!$D15</f>
        <v>807</v>
      </c>
      <c r="AF20" s="145">
        <f>'ขยะทั่วไป2566-2567 '!$D16</f>
        <v>781</v>
      </c>
      <c r="AG20" s="145">
        <f>'ขยะทั่วไป2566-2567 '!$D17</f>
        <v>855</v>
      </c>
      <c r="AH20" s="145">
        <f>'ขยะทั่วไป2566-2567 '!$D18</f>
        <v>872</v>
      </c>
      <c r="AI20" s="145">
        <f>'ขยะทั่วไป2566-2567 '!$D19</f>
        <v>918</v>
      </c>
      <c r="AJ20" s="145">
        <f>'ขยะทั่วไป2566-2567 '!$D20</f>
        <v>967</v>
      </c>
      <c r="AK20" s="132">
        <f t="shared" si="1"/>
        <v>10185</v>
      </c>
      <c r="AL20" s="116" t="s">
        <v>65</v>
      </c>
      <c r="AM20" s="117">
        <v>2.3199999999999998</v>
      </c>
      <c r="AN20" s="118" t="s">
        <v>66</v>
      </c>
      <c r="AO20" s="119">
        <f t="shared" si="3"/>
        <v>23629.199999999997</v>
      </c>
      <c r="AP20" s="120" t="s">
        <v>59</v>
      </c>
    </row>
    <row r="22" spans="1:42" s="1" customFormat="1" ht="21">
      <c r="A22" s="4" t="s">
        <v>80</v>
      </c>
      <c r="W22" s="4" t="s">
        <v>80</v>
      </c>
    </row>
    <row r="23" spans="1:42" s="1" customFormat="1" ht="24.95" customHeight="1">
      <c r="A23" s="1" t="s">
        <v>81</v>
      </c>
      <c r="W23" s="1" t="s">
        <v>81</v>
      </c>
    </row>
    <row r="24" spans="1:42" s="1" customFormat="1" ht="24.95" customHeight="1">
      <c r="A24" s="1" t="s">
        <v>110</v>
      </c>
      <c r="W24" s="1" t="s">
        <v>110</v>
      </c>
    </row>
    <row r="25" spans="1:42" s="1" customFormat="1" ht="24.95" customHeight="1">
      <c r="A25" s="1" t="s">
        <v>82</v>
      </c>
      <c r="W25" s="1" t="s">
        <v>82</v>
      </c>
    </row>
    <row r="26" spans="1:42" s="1" customFormat="1" ht="24.95" customHeight="1">
      <c r="A26" s="1" t="s">
        <v>83</v>
      </c>
      <c r="W26" s="1" t="s">
        <v>83</v>
      </c>
    </row>
    <row r="27" spans="1:42" s="1" customFormat="1" ht="24.95" customHeight="1">
      <c r="A27" s="1" t="s">
        <v>84</v>
      </c>
      <c r="W27" s="1" t="s">
        <v>84</v>
      </c>
    </row>
    <row r="28" spans="1:42" s="1" customFormat="1" ht="24.95" customHeight="1">
      <c r="A28" s="1" t="s">
        <v>115</v>
      </c>
      <c r="W28" s="1" t="s">
        <v>279</v>
      </c>
    </row>
    <row r="29" spans="1:42" s="1" customFormat="1" ht="24.95" customHeight="1"/>
    <row r="31" spans="1:42" ht="15.75" thickBot="1"/>
    <row r="32" spans="1:42" s="10" customFormat="1" ht="31.5" thickBot="1">
      <c r="A32" s="347" t="s">
        <v>114</v>
      </c>
      <c r="B32" s="348"/>
      <c r="C32" s="348"/>
      <c r="D32" s="348"/>
      <c r="E32" s="348"/>
      <c r="F32" s="349"/>
      <c r="W32" s="347" t="s">
        <v>148</v>
      </c>
      <c r="X32" s="348"/>
      <c r="Y32" s="348"/>
      <c r="Z32" s="348"/>
      <c r="AA32" s="348"/>
      <c r="AB32" s="349"/>
    </row>
    <row r="33" spans="1:28" s="10" customFormat="1" ht="28.5">
      <c r="A33" s="133" t="s">
        <v>85</v>
      </c>
      <c r="B33" s="134" t="s">
        <v>86</v>
      </c>
      <c r="C33" s="350" t="s">
        <v>87</v>
      </c>
      <c r="D33" s="334"/>
      <c r="E33" s="333" t="s">
        <v>38</v>
      </c>
      <c r="F33" s="334"/>
      <c r="W33" s="133" t="s">
        <v>85</v>
      </c>
      <c r="X33" s="134" t="s">
        <v>86</v>
      </c>
      <c r="Y33" s="350" t="s">
        <v>87</v>
      </c>
      <c r="Z33" s="334"/>
      <c r="AA33" s="333" t="s">
        <v>38</v>
      </c>
      <c r="AB33" s="334"/>
    </row>
    <row r="34" spans="1:28" s="10" customFormat="1" ht="28.5">
      <c r="A34" s="121" t="s">
        <v>88</v>
      </c>
      <c r="B34" s="122">
        <f>SUM(S5:S16)/1000</f>
        <v>6.4411575220000001</v>
      </c>
      <c r="C34" s="343">
        <f>B34/B37</f>
        <v>4.5067229583915659E-2</v>
      </c>
      <c r="D34" s="344"/>
      <c r="E34" s="345" t="s">
        <v>89</v>
      </c>
      <c r="F34" s="346"/>
      <c r="W34" s="121" t="s">
        <v>88</v>
      </c>
      <c r="X34" s="122">
        <f>SUM(AO5:AO16)/1000</f>
        <v>2.9454287699999999</v>
      </c>
      <c r="Y34" s="343">
        <f>X34/X37</f>
        <v>2.0756192696408455E-2</v>
      </c>
      <c r="Z34" s="344"/>
      <c r="AA34" s="345" t="s">
        <v>89</v>
      </c>
      <c r="AB34" s="346"/>
    </row>
    <row r="35" spans="1:28" s="10" customFormat="1" ht="28.5">
      <c r="A35" s="123" t="s">
        <v>90</v>
      </c>
      <c r="B35" s="124">
        <f>SUM(S17)/1000</f>
        <v>107.2075542</v>
      </c>
      <c r="C35" s="335">
        <f>B35/B37</f>
        <v>0.75010546501295172</v>
      </c>
      <c r="D35" s="336"/>
      <c r="E35" s="337" t="s">
        <v>89</v>
      </c>
      <c r="F35" s="338"/>
      <c r="W35" s="123" t="s">
        <v>90</v>
      </c>
      <c r="X35" s="124">
        <f>SUM(AO17)/1000</f>
        <v>109.34912580000001</v>
      </c>
      <c r="Y35" s="335">
        <f>X35/X37</f>
        <v>0.77057423673111247</v>
      </c>
      <c r="Z35" s="336"/>
      <c r="AA35" s="337" t="s">
        <v>89</v>
      </c>
      <c r="AB35" s="338"/>
    </row>
    <row r="36" spans="1:28" s="10" customFormat="1" ht="29.25" thickBot="1">
      <c r="A36" s="125" t="s">
        <v>91</v>
      </c>
      <c r="B36" s="126">
        <f>SUM(S18:S20)/1000</f>
        <v>29.274595999999999</v>
      </c>
      <c r="C36" s="339">
        <f>B36/B37</f>
        <v>0.20482730540313263</v>
      </c>
      <c r="D36" s="340"/>
      <c r="E36" s="341" t="s">
        <v>89</v>
      </c>
      <c r="F36" s="342"/>
      <c r="W36" s="125" t="s">
        <v>91</v>
      </c>
      <c r="X36" s="126">
        <f>SUM(AO18:AO20)/1000</f>
        <v>29.611468999999996</v>
      </c>
      <c r="Y36" s="339">
        <f>X36/X37</f>
        <v>0.20866957057247909</v>
      </c>
      <c r="Z36" s="340"/>
      <c r="AA36" s="341" t="s">
        <v>89</v>
      </c>
      <c r="AB36" s="342"/>
    </row>
    <row r="37" spans="1:28" s="10" customFormat="1" ht="31.5" thickBot="1">
      <c r="A37" s="127" t="s">
        <v>92</v>
      </c>
      <c r="B37" s="128">
        <f>SUM(B34:B36)</f>
        <v>142.923307722</v>
      </c>
      <c r="C37" s="329">
        <f>SUM(C34:D36)</f>
        <v>1</v>
      </c>
      <c r="D37" s="330"/>
      <c r="E37" s="331" t="s">
        <v>89</v>
      </c>
      <c r="F37" s="332"/>
      <c r="W37" s="127" t="s">
        <v>92</v>
      </c>
      <c r="X37" s="128">
        <f>SUM(X34:X36)</f>
        <v>141.90602357</v>
      </c>
      <c r="Y37" s="329">
        <f>SUM(Y34:Z36)</f>
        <v>1</v>
      </c>
      <c r="Z37" s="330"/>
      <c r="AA37" s="331" t="s">
        <v>89</v>
      </c>
      <c r="AB37" s="332"/>
    </row>
  </sheetData>
  <mergeCells count="46">
    <mergeCell ref="Y36:Z36"/>
    <mergeCell ref="AA36:AB36"/>
    <mergeCell ref="Y37:Z37"/>
    <mergeCell ref="AA37:AB37"/>
    <mergeCell ref="AA33:AB33"/>
    <mergeCell ref="Y34:Z34"/>
    <mergeCell ref="AA34:AB34"/>
    <mergeCell ref="Y35:Z35"/>
    <mergeCell ref="AA35:AB35"/>
    <mergeCell ref="W1:AP1"/>
    <mergeCell ref="X2:AH2"/>
    <mergeCell ref="AI2:AJ2"/>
    <mergeCell ref="AL2:AP2"/>
    <mergeCell ref="W3:W4"/>
    <mergeCell ref="X3:X4"/>
    <mergeCell ref="Y3:AK3"/>
    <mergeCell ref="AL3:AL4"/>
    <mergeCell ref="AM3:AM4"/>
    <mergeCell ref="AN3:AN4"/>
    <mergeCell ref="AO3:AO4"/>
    <mergeCell ref="AP3:AP4"/>
    <mergeCell ref="W32:AB32"/>
    <mergeCell ref="Y33:Z33"/>
    <mergeCell ref="A32:F32"/>
    <mergeCell ref="C33:D33"/>
    <mergeCell ref="A1:T1"/>
    <mergeCell ref="B2:L2"/>
    <mergeCell ref="M2:N2"/>
    <mergeCell ref="P2:T2"/>
    <mergeCell ref="A3:A4"/>
    <mergeCell ref="B3:B4"/>
    <mergeCell ref="C3:O3"/>
    <mergeCell ref="P3:P4"/>
    <mergeCell ref="Q3:Q4"/>
    <mergeCell ref="R3:R4"/>
    <mergeCell ref="S3:S4"/>
    <mergeCell ref="T3:T4"/>
    <mergeCell ref="C37:D37"/>
    <mergeCell ref="E37:F37"/>
    <mergeCell ref="E33:F33"/>
    <mergeCell ref="C35:D35"/>
    <mergeCell ref="E35:F35"/>
    <mergeCell ref="C36:D36"/>
    <mergeCell ref="E36:F36"/>
    <mergeCell ref="C34:D34"/>
    <mergeCell ref="E34:F3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4BE3-851C-4739-B039-4A418C6077CA}">
  <dimension ref="A1:I102"/>
  <sheetViews>
    <sheetView tabSelected="1" zoomScale="70" zoomScaleNormal="70" workbookViewId="0">
      <selection activeCell="H66" sqref="H66"/>
    </sheetView>
  </sheetViews>
  <sheetFormatPr defaultColWidth="7.875" defaultRowHeight="15"/>
  <cols>
    <col min="1" max="1" width="19.75" style="70" customWidth="1"/>
    <col min="2" max="2" width="59" style="70" customWidth="1"/>
    <col min="3" max="3" width="15.375" style="70" customWidth="1"/>
    <col min="4" max="4" width="21.25" style="70" customWidth="1"/>
    <col min="5" max="7" width="18.125" style="70" customWidth="1"/>
    <col min="8" max="8" width="33.875" style="70" customWidth="1"/>
    <col min="9" max="9" width="21.375" style="70" customWidth="1"/>
    <col min="10" max="16384" width="7.875" style="70"/>
  </cols>
  <sheetData>
    <row r="1" spans="1:9" s="10" customFormat="1" ht="46.5" customHeight="1" thickBot="1">
      <c r="A1" s="375" t="s">
        <v>149</v>
      </c>
      <c r="B1" s="375"/>
      <c r="C1" s="375"/>
      <c r="D1" s="375"/>
      <c r="E1" s="375"/>
      <c r="F1" s="375"/>
      <c r="G1" s="375"/>
      <c r="H1" s="375"/>
      <c r="I1" s="375"/>
    </row>
    <row r="2" spans="1:9" ht="27" thickBot="1">
      <c r="A2" s="214" t="s">
        <v>32</v>
      </c>
      <c r="B2" s="376" t="s">
        <v>33</v>
      </c>
      <c r="C2" s="377"/>
      <c r="D2" s="377"/>
      <c r="E2" s="377"/>
      <c r="F2" s="377"/>
      <c r="G2" s="377"/>
      <c r="H2" s="377"/>
      <c r="I2" s="377"/>
    </row>
    <row r="3" spans="1:9" ht="43.5" customHeight="1">
      <c r="A3" s="358" t="s">
        <v>35</v>
      </c>
      <c r="B3" s="360" t="s">
        <v>36</v>
      </c>
      <c r="C3" s="389" t="s">
        <v>38</v>
      </c>
      <c r="D3" s="362" t="s">
        <v>150</v>
      </c>
      <c r="E3" s="363"/>
      <c r="F3" s="363"/>
      <c r="G3" s="381"/>
      <c r="H3" s="385" t="s">
        <v>153</v>
      </c>
      <c r="I3" s="387" t="s">
        <v>117</v>
      </c>
    </row>
    <row r="4" spans="1:9" ht="27" thickBot="1">
      <c r="A4" s="359"/>
      <c r="B4" s="361"/>
      <c r="C4" s="390"/>
      <c r="D4" s="141" t="s">
        <v>151</v>
      </c>
      <c r="E4" s="141" t="s">
        <v>116</v>
      </c>
      <c r="F4" s="141" t="s">
        <v>152</v>
      </c>
      <c r="G4" s="141" t="s">
        <v>116</v>
      </c>
      <c r="H4" s="386"/>
      <c r="I4" s="388"/>
    </row>
    <row r="5" spans="1:9" ht="26.25">
      <c r="A5" s="73" t="s">
        <v>52</v>
      </c>
      <c r="B5" s="136" t="s">
        <v>53</v>
      </c>
      <c r="C5" s="238"/>
      <c r="D5" s="219"/>
      <c r="E5" s="219"/>
      <c r="F5" s="219"/>
      <c r="G5" s="219"/>
      <c r="H5" s="219"/>
      <c r="I5" s="219"/>
    </row>
    <row r="6" spans="1:9" ht="26.25">
      <c r="A6" s="73" t="s">
        <v>54</v>
      </c>
      <c r="B6" s="74" t="s">
        <v>55</v>
      </c>
      <c r="C6" s="239"/>
      <c r="D6" s="220"/>
      <c r="E6" s="220"/>
      <c r="F6" s="220"/>
      <c r="G6" s="220"/>
      <c r="H6" s="220"/>
      <c r="I6" s="220"/>
    </row>
    <row r="7" spans="1:9" ht="26.25">
      <c r="A7" s="80"/>
      <c r="B7" s="81" t="s">
        <v>56</v>
      </c>
      <c r="C7" s="240" t="s">
        <v>59</v>
      </c>
      <c r="D7" s="221"/>
      <c r="E7" s="221"/>
      <c r="F7" s="221"/>
      <c r="G7" s="221"/>
      <c r="H7" s="221"/>
      <c r="I7" s="221"/>
    </row>
    <row r="8" spans="1:9" ht="26.25">
      <c r="A8" s="80"/>
      <c r="B8" s="81" t="s">
        <v>60</v>
      </c>
      <c r="C8" s="240" t="s">
        <v>59</v>
      </c>
      <c r="D8" s="222"/>
      <c r="E8" s="222"/>
      <c r="F8" s="222"/>
      <c r="G8" s="222"/>
      <c r="H8" s="222"/>
      <c r="I8" s="222"/>
    </row>
    <row r="9" spans="1:9" ht="26.25">
      <c r="A9" s="80"/>
      <c r="B9" s="89" t="s">
        <v>61</v>
      </c>
      <c r="C9" s="241"/>
      <c r="D9" s="223"/>
      <c r="E9" s="223"/>
      <c r="F9" s="223"/>
      <c r="G9" s="223"/>
      <c r="H9" s="223"/>
      <c r="I9" s="223"/>
    </row>
    <row r="10" spans="1:9" ht="26.25">
      <c r="A10" s="80"/>
      <c r="B10" s="74" t="s">
        <v>62</v>
      </c>
      <c r="C10" s="242"/>
      <c r="D10" s="220"/>
      <c r="E10" s="220"/>
      <c r="F10" s="220"/>
      <c r="G10" s="220"/>
      <c r="H10" s="220"/>
      <c r="I10" s="220"/>
    </row>
    <row r="11" spans="1:9" ht="26.25">
      <c r="A11" s="80"/>
      <c r="B11" s="81" t="s">
        <v>63</v>
      </c>
      <c r="C11" s="240" t="s">
        <v>59</v>
      </c>
      <c r="D11" s="224">
        <f>'คำนวณก๊าซเรือนกระจก2566-2567'!S11</f>
        <v>5433.8972440000007</v>
      </c>
      <c r="E11" s="225">
        <f>D11/D21</f>
        <v>3.8019671742900531E-2</v>
      </c>
      <c r="F11" s="224">
        <f>'คำนวณก๊าซเรือนกระจก2566-2567'!AO11</f>
        <v>2395.202182</v>
      </c>
      <c r="G11" s="225">
        <f>F11/F21</f>
        <v>1.6878791482861082E-2</v>
      </c>
      <c r="H11" s="224">
        <f>F11-D11</f>
        <v>-3038.6950620000007</v>
      </c>
      <c r="I11" s="225">
        <f>H11/D11</f>
        <v>-0.55921099085104453</v>
      </c>
    </row>
    <row r="12" spans="1:9" ht="26.25">
      <c r="A12" s="80"/>
      <c r="B12" s="81" t="s">
        <v>64</v>
      </c>
      <c r="C12" s="240" t="s">
        <v>59</v>
      </c>
      <c r="D12" s="224">
        <f>'คำนวณก๊าซเรือนกระจก2566-2567'!S12</f>
        <v>1007.260278</v>
      </c>
      <c r="E12" s="225">
        <f>D12/D21</f>
        <v>7.0475578410151346E-3</v>
      </c>
      <c r="F12" s="224">
        <f>'คำนวณก๊าซเรือนกระจก2566-2567'!AO12</f>
        <v>550.22658799999999</v>
      </c>
      <c r="G12" s="225">
        <f>F12/F21</f>
        <v>3.8774012135473716E-3</v>
      </c>
      <c r="H12" s="224">
        <f>F12-D12</f>
        <v>-457.03368999999998</v>
      </c>
      <c r="I12" s="225">
        <f>H12/D12</f>
        <v>-0.45373941570244269</v>
      </c>
    </row>
    <row r="13" spans="1:9" ht="27">
      <c r="A13" s="80"/>
      <c r="B13" s="97" t="s">
        <v>94</v>
      </c>
      <c r="C13" s="240" t="s">
        <v>59</v>
      </c>
      <c r="D13" s="226"/>
      <c r="E13" s="227"/>
      <c r="F13" s="226"/>
      <c r="G13" s="227"/>
      <c r="H13" s="226"/>
      <c r="I13" s="227"/>
    </row>
    <row r="14" spans="1:9" ht="27">
      <c r="A14" s="80"/>
      <c r="B14" s="97" t="s">
        <v>95</v>
      </c>
      <c r="C14" s="240" t="s">
        <v>59</v>
      </c>
      <c r="D14" s="228"/>
      <c r="E14" s="229"/>
      <c r="F14" s="228"/>
      <c r="G14" s="229"/>
      <c r="H14" s="228"/>
      <c r="I14" s="229"/>
    </row>
    <row r="15" spans="1:9" ht="27">
      <c r="A15" s="80"/>
      <c r="B15" s="97" t="s">
        <v>111</v>
      </c>
      <c r="C15" s="240" t="s">
        <v>59</v>
      </c>
      <c r="D15" s="228"/>
      <c r="E15" s="229"/>
      <c r="F15" s="228"/>
      <c r="G15" s="229"/>
      <c r="H15" s="228"/>
      <c r="I15" s="229"/>
    </row>
    <row r="16" spans="1:9" ht="27">
      <c r="A16" s="101"/>
      <c r="B16" s="102" t="s">
        <v>112</v>
      </c>
      <c r="C16" s="243" t="s">
        <v>59</v>
      </c>
      <c r="D16" s="230"/>
      <c r="E16" s="231"/>
      <c r="F16" s="230"/>
      <c r="G16" s="231"/>
      <c r="H16" s="230"/>
      <c r="I16" s="231"/>
    </row>
    <row r="17" spans="1:9" ht="46.5">
      <c r="A17" s="105" t="s">
        <v>72</v>
      </c>
      <c r="B17" s="106" t="s">
        <v>73</v>
      </c>
      <c r="C17" s="244" t="s">
        <v>59</v>
      </c>
      <c r="D17" s="232">
        <f>'คำนวณก๊าซเรือนกระจก2566-2567'!S17</f>
        <v>107207.5542</v>
      </c>
      <c r="E17" s="233">
        <f>D17/D21</f>
        <v>0.75010546501295172</v>
      </c>
      <c r="F17" s="232">
        <f>'คำนวณก๊าซเรือนกระจก2566-2567'!AO17</f>
        <v>109349.12580000001</v>
      </c>
      <c r="G17" s="233">
        <f>F17/F21</f>
        <v>0.77057423673111236</v>
      </c>
      <c r="H17" s="232">
        <f>F17-D17</f>
        <v>2141.5716000000102</v>
      </c>
      <c r="I17" s="233">
        <f>H17/D17</f>
        <v>1.9975939344766904E-2</v>
      </c>
    </row>
    <row r="18" spans="1:9" ht="26.25">
      <c r="A18" s="109" t="s">
        <v>76</v>
      </c>
      <c r="B18" s="110" t="s">
        <v>77</v>
      </c>
      <c r="C18" s="242" t="s">
        <v>59</v>
      </c>
      <c r="D18" s="234">
        <f>'คำนวณก๊าซเรือนกระจก2566-2567'!S18</f>
        <v>3520.85</v>
      </c>
      <c r="E18" s="235">
        <f>D18/D21</f>
        <v>2.4634540412739412E-2</v>
      </c>
      <c r="F18" s="234">
        <f>'คำนวณก๊าซเรือนกระจก2566-2567'!AO18</f>
        <v>3231.8249999999998</v>
      </c>
      <c r="G18" s="235">
        <f>F18/F21</f>
        <v>2.2774403219083868E-2</v>
      </c>
      <c r="H18" s="234">
        <f>F18-D18</f>
        <v>-289.02500000000009</v>
      </c>
      <c r="I18" s="235">
        <f>H18/D18</f>
        <v>-8.2089552238805999E-2</v>
      </c>
    </row>
    <row r="19" spans="1:9" ht="26.25">
      <c r="A19" s="112" t="s">
        <v>78</v>
      </c>
      <c r="B19" s="113" t="s">
        <v>79</v>
      </c>
      <c r="C19" s="240" t="s">
        <v>59</v>
      </c>
      <c r="D19" s="228">
        <f>'คำนวณก๊าซเรือนกระจก2566-2567'!S19</f>
        <v>2437.7460000000001</v>
      </c>
      <c r="E19" s="229">
        <f>D19/D21</f>
        <v>1.7056322295182655E-2</v>
      </c>
      <c r="F19" s="228">
        <f>'คำนวณก๊าซเรือนกระจก2566-2567'!AO19</f>
        <v>2750.444</v>
      </c>
      <c r="G19" s="229">
        <f>F19/F21</f>
        <v>1.9382151164592736E-2</v>
      </c>
      <c r="H19" s="228">
        <f>F19-E19</f>
        <v>2750.4269436777049</v>
      </c>
      <c r="I19" s="229">
        <f>H19/D19</f>
        <v>1.1282664164673861</v>
      </c>
    </row>
    <row r="20" spans="1:9" ht="27.75" thickBot="1">
      <c r="A20" s="114"/>
      <c r="B20" s="115" t="s">
        <v>98</v>
      </c>
      <c r="C20" s="245" t="s">
        <v>59</v>
      </c>
      <c r="D20" s="236">
        <f>'คำนวณก๊าซเรือนกระจก2566-2567'!S20</f>
        <v>23316</v>
      </c>
      <c r="E20" s="237">
        <f>D20/D21</f>
        <v>0.16313644269521058</v>
      </c>
      <c r="F20" s="236">
        <f>'คำนวณก๊าซเรือนกระจก2566-2567'!AO20</f>
        <v>23629.199999999997</v>
      </c>
      <c r="G20" s="237">
        <f>F20/F21</f>
        <v>0.16651301618880246</v>
      </c>
      <c r="H20" s="236">
        <f>F20-D20</f>
        <v>313.19999999999709</v>
      </c>
      <c r="I20" s="237">
        <f>H20/D20</f>
        <v>1.3432835820895397E-2</v>
      </c>
    </row>
    <row r="21" spans="1:9" ht="29.25" thickBot="1">
      <c r="A21" s="382" t="s">
        <v>14</v>
      </c>
      <c r="B21" s="383"/>
      <c r="C21" s="384"/>
      <c r="D21" s="215">
        <f>SUM(D5:D20)</f>
        <v>142923.307722</v>
      </c>
      <c r="E21" s="216">
        <f>SUM(E5:E20)</f>
        <v>0.99999999999999989</v>
      </c>
      <c r="F21" s="217">
        <f>SUM(F5:F20)</f>
        <v>141906.02357000002</v>
      </c>
      <c r="G21" s="216">
        <f>SUM(G5:G20)</f>
        <v>0.99999999999999989</v>
      </c>
      <c r="H21" s="246">
        <f>F21-D21</f>
        <v>-1017.2841519999783</v>
      </c>
      <c r="I21" s="218">
        <f>H21/D21</f>
        <v>-7.1176924758745222E-3</v>
      </c>
    </row>
    <row r="23" spans="1:9" s="1" customFormat="1" ht="24.95" customHeight="1"/>
    <row r="24" spans="1:9" ht="31.5" thickBot="1">
      <c r="B24" s="378" t="s">
        <v>154</v>
      </c>
      <c r="C24" s="378"/>
      <c r="D24" s="378"/>
      <c r="E24" s="378"/>
      <c r="F24" s="378"/>
      <c r="G24" s="378"/>
      <c r="H24" s="378"/>
      <c r="I24" s="378"/>
    </row>
    <row r="25" spans="1:9" ht="50.1" customHeight="1" thickBot="1">
      <c r="B25" s="247" t="s">
        <v>35</v>
      </c>
      <c r="C25" s="248" t="s">
        <v>38</v>
      </c>
      <c r="D25" s="249" t="s">
        <v>151</v>
      </c>
      <c r="E25" s="249" t="s">
        <v>116</v>
      </c>
      <c r="F25" s="249" t="s">
        <v>280</v>
      </c>
      <c r="G25" s="249" t="s">
        <v>116</v>
      </c>
      <c r="H25" s="249" t="s">
        <v>155</v>
      </c>
      <c r="I25" s="250" t="s">
        <v>117</v>
      </c>
    </row>
    <row r="26" spans="1:9" ht="50.1" customHeight="1">
      <c r="B26" s="263" t="s">
        <v>118</v>
      </c>
      <c r="C26" s="251" t="s">
        <v>89</v>
      </c>
      <c r="D26" s="252">
        <f>SUM(D11:D12)/1000</f>
        <v>6.4411575220000001</v>
      </c>
      <c r="E26" s="253">
        <f>D26/D29</f>
        <v>4.5067229583915659E-2</v>
      </c>
      <c r="F26" s="252">
        <f>SUM(F11:F12)/1000</f>
        <v>2.9454287699999999</v>
      </c>
      <c r="G26" s="253">
        <f>F26/F29</f>
        <v>2.0756192696408455E-2</v>
      </c>
      <c r="H26" s="252">
        <f>F26-D26</f>
        <v>-3.4957287520000002</v>
      </c>
      <c r="I26" s="254">
        <f>H26/D26</f>
        <v>-0.54271747586675467</v>
      </c>
    </row>
    <row r="27" spans="1:9" ht="50.1" customHeight="1">
      <c r="B27" s="264" t="s">
        <v>119</v>
      </c>
      <c r="C27" s="255" t="s">
        <v>89</v>
      </c>
      <c r="D27" s="256">
        <f>SUM(D17)/1000</f>
        <v>107.2075542</v>
      </c>
      <c r="E27" s="257">
        <f>D27/D29</f>
        <v>0.75010546501295172</v>
      </c>
      <c r="F27" s="256">
        <f>SUM(F17)/1000</f>
        <v>109.34912580000001</v>
      </c>
      <c r="G27" s="257">
        <f>F27/F29</f>
        <v>0.77057423673111247</v>
      </c>
      <c r="H27" s="256">
        <f t="shared" ref="H27:H29" si="0">F27-D27</f>
        <v>2.141571600000006</v>
      </c>
      <c r="I27" s="258">
        <f t="shared" ref="I27:I29" si="1">H27/D27</f>
        <v>1.9975939344766862E-2</v>
      </c>
    </row>
    <row r="28" spans="1:9" ht="50.1" customHeight="1" thickBot="1">
      <c r="B28" s="265" t="s">
        <v>120</v>
      </c>
      <c r="C28" s="259" t="s">
        <v>89</v>
      </c>
      <c r="D28" s="260">
        <f>SUM(D18:D20)/1000</f>
        <v>29.274595999999999</v>
      </c>
      <c r="E28" s="261">
        <f>D28/D29</f>
        <v>0.20482730540313263</v>
      </c>
      <c r="F28" s="260">
        <f>SUM(F18:F20)/1000</f>
        <v>29.611468999999996</v>
      </c>
      <c r="G28" s="261">
        <f>F28/F29</f>
        <v>0.20866957057247909</v>
      </c>
      <c r="H28" s="260">
        <f t="shared" si="0"/>
        <v>0.33687299999999709</v>
      </c>
      <c r="I28" s="262">
        <f t="shared" si="1"/>
        <v>1.1507349238909979E-2</v>
      </c>
    </row>
    <row r="29" spans="1:9" ht="50.1" customHeight="1" thickBot="1">
      <c r="B29" s="379" t="s">
        <v>14</v>
      </c>
      <c r="C29" s="380"/>
      <c r="D29" s="292">
        <f>SUM(D26:D28)</f>
        <v>142.923307722</v>
      </c>
      <c r="E29" s="293">
        <f>SUM(E26:E28)</f>
        <v>1</v>
      </c>
      <c r="F29" s="292">
        <f>SUM(F26:F28)</f>
        <v>141.90602357</v>
      </c>
      <c r="G29" s="293">
        <f>SUM(G26:G28)</f>
        <v>1</v>
      </c>
      <c r="H29" s="294">
        <f t="shared" si="0"/>
        <v>-1.017284152000002</v>
      </c>
      <c r="I29" s="295">
        <f t="shared" si="1"/>
        <v>-7.117692475874687E-3</v>
      </c>
    </row>
    <row r="61" spans="2:2" s="266" customFormat="1" ht="26.25">
      <c r="B61" s="291" t="s">
        <v>18</v>
      </c>
    </row>
    <row r="62" spans="2:2" s="289" customFormat="1" ht="26.25">
      <c r="B62" s="266" t="s">
        <v>222</v>
      </c>
    </row>
    <row r="63" spans="2:2" s="289" customFormat="1" ht="26.25">
      <c r="B63" s="266" t="s">
        <v>223</v>
      </c>
    </row>
    <row r="64" spans="2:2" s="289" customFormat="1" ht="26.25">
      <c r="B64" s="266" t="s">
        <v>281</v>
      </c>
    </row>
    <row r="65" spans="2:2" s="289" customFormat="1" ht="26.25">
      <c r="B65" s="266" t="s">
        <v>282</v>
      </c>
    </row>
    <row r="66" spans="2:2" s="266" customFormat="1" ht="26.25">
      <c r="B66" s="266" t="s">
        <v>224</v>
      </c>
    </row>
    <row r="67" spans="2:2" s="266" customFormat="1" ht="26.25">
      <c r="B67" s="266" t="s">
        <v>283</v>
      </c>
    </row>
    <row r="68" spans="2:2" s="266" customFormat="1" ht="26.25">
      <c r="B68" s="266" t="s">
        <v>284</v>
      </c>
    </row>
    <row r="69" spans="2:2" s="266" customFormat="1" ht="26.25">
      <c r="B69" s="266" t="s">
        <v>285</v>
      </c>
    </row>
    <row r="70" spans="2:2" s="266" customFormat="1" ht="26.25"/>
    <row r="71" spans="2:2" s="266" customFormat="1" ht="26.25">
      <c r="B71" s="291" t="s">
        <v>225</v>
      </c>
    </row>
    <row r="72" spans="2:2" s="266" customFormat="1" ht="26.25">
      <c r="B72" s="266" t="s">
        <v>286</v>
      </c>
    </row>
    <row r="73" spans="2:2" s="266" customFormat="1" ht="26.25">
      <c r="B73" s="266" t="s">
        <v>226</v>
      </c>
    </row>
    <row r="74" spans="2:2" s="266" customFormat="1" ht="26.25">
      <c r="B74" s="266" t="s">
        <v>227</v>
      </c>
    </row>
    <row r="75" spans="2:2" s="266" customFormat="1" ht="26.25"/>
    <row r="76" spans="2:2" s="266" customFormat="1" ht="26.25">
      <c r="B76" s="291" t="s">
        <v>121</v>
      </c>
    </row>
    <row r="77" spans="2:2" s="266" customFormat="1" ht="26.25">
      <c r="B77" s="296" t="s">
        <v>229</v>
      </c>
    </row>
    <row r="78" spans="2:2" s="266" customFormat="1" ht="26.25">
      <c r="B78" s="266" t="s">
        <v>230</v>
      </c>
    </row>
    <row r="79" spans="2:2" s="266" customFormat="1" ht="26.25">
      <c r="B79" s="266" t="s">
        <v>231</v>
      </c>
    </row>
    <row r="80" spans="2:2" s="266" customFormat="1" ht="26.25">
      <c r="B80" s="296" t="s">
        <v>232</v>
      </c>
    </row>
    <row r="81" spans="2:2" s="266" customFormat="1" ht="26.25">
      <c r="B81" s="266" t="s">
        <v>233</v>
      </c>
    </row>
    <row r="82" spans="2:2" s="266" customFormat="1" ht="26.25">
      <c r="B82" s="266" t="s">
        <v>234</v>
      </c>
    </row>
    <row r="83" spans="2:2" s="266" customFormat="1" ht="26.25">
      <c r="B83" s="296" t="s">
        <v>235</v>
      </c>
    </row>
    <row r="84" spans="2:2" s="266" customFormat="1" ht="26.25">
      <c r="B84" s="266" t="s">
        <v>236</v>
      </c>
    </row>
    <row r="85" spans="2:2" s="266" customFormat="1" ht="26.25">
      <c r="B85" s="266" t="s">
        <v>237</v>
      </c>
    </row>
    <row r="86" spans="2:2" s="266" customFormat="1" ht="26.25">
      <c r="B86" s="296" t="s">
        <v>238</v>
      </c>
    </row>
    <row r="87" spans="2:2" s="266" customFormat="1" ht="26.25">
      <c r="B87" s="266" t="s">
        <v>239</v>
      </c>
    </row>
    <row r="88" spans="2:2" s="266" customFormat="1" ht="26.25">
      <c r="B88" s="266" t="s">
        <v>240</v>
      </c>
    </row>
    <row r="89" spans="2:2" s="266" customFormat="1" ht="26.25">
      <c r="B89" s="296" t="s">
        <v>228</v>
      </c>
    </row>
    <row r="90" spans="2:2" s="266" customFormat="1" ht="26.25">
      <c r="B90" s="266" t="s">
        <v>241</v>
      </c>
    </row>
    <row r="91" spans="2:2" s="266" customFormat="1" ht="26.25">
      <c r="B91" s="266" t="s">
        <v>242</v>
      </c>
    </row>
    <row r="94" spans="2:2" ht="26.25">
      <c r="B94" s="289"/>
    </row>
    <row r="96" spans="2:2" ht="26.25">
      <c r="B96" s="289"/>
    </row>
    <row r="98" spans="2:2" ht="26.25">
      <c r="B98" s="289"/>
    </row>
    <row r="100" spans="2:2" ht="26.25">
      <c r="B100" s="289"/>
    </row>
    <row r="102" spans="2:2" ht="26.25">
      <c r="B102" s="289"/>
    </row>
  </sheetData>
  <mergeCells count="11">
    <mergeCell ref="A1:I1"/>
    <mergeCell ref="B2:I2"/>
    <mergeCell ref="B24:I24"/>
    <mergeCell ref="B29:C29"/>
    <mergeCell ref="D3:G3"/>
    <mergeCell ref="A3:A4"/>
    <mergeCell ref="A21:C21"/>
    <mergeCell ref="H3:H4"/>
    <mergeCell ref="I3:I4"/>
    <mergeCell ref="C3:C4"/>
    <mergeCell ref="B3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ไฟฟ้า2566-2567</vt:lpstr>
      <vt:lpstr>ประปา2566-2567</vt:lpstr>
      <vt:lpstr>กระดาษ2566-2567</vt:lpstr>
      <vt:lpstr>ดีเซล2566-2567</vt:lpstr>
      <vt:lpstr>แก๊สโซฮอล์2566-2567</vt:lpstr>
      <vt:lpstr>ขยะทั่วไป2566-2567 </vt:lpstr>
      <vt:lpstr>เศษอาหาร2566-2567</vt:lpstr>
      <vt:lpstr>คำนวณก๊าซเรือนกระจก2566-2567</vt:lpstr>
      <vt:lpstr>เปรียบเทียบคำนวณก๊าซเรือนกระจก</vt:lpstr>
      <vt:lpstr>'เศษอาหาร2566-2567'!Print_Area</vt:lpstr>
      <vt:lpstr>'แก๊สโซฮอล์2566-2567'!Print_Area</vt:lpstr>
      <vt:lpstr>'ไฟฟ้า2566-2567'!Print_Area</vt:lpstr>
      <vt:lpstr>'กระดาษ2566-2567'!Print_Area</vt:lpstr>
      <vt:lpstr>'ขยะทั่วไป2566-2567 '!Print_Area</vt:lpstr>
      <vt:lpstr>'ดีเซล2566-2567'!Print_Area</vt:lpstr>
      <vt:lpstr>'ประปา2566-2567'!Print_Area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PIYAPHAN SIRIMAT</dc:creator>
  <cp:lastModifiedBy>Meena</cp:lastModifiedBy>
  <cp:revision/>
  <cp:lastPrinted>2025-09-02T08:05:32Z</cp:lastPrinted>
  <dcterms:created xsi:type="dcterms:W3CDTF">2021-07-20T06:22:14Z</dcterms:created>
  <dcterms:modified xsi:type="dcterms:W3CDTF">2025-10-02T11:11:39Z</dcterms:modified>
</cp:coreProperties>
</file>