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eena\Nextcloud\Green Office\ประเมินต่อเนื่อง 2568\หมวด 3\"/>
    </mc:Choice>
  </mc:AlternateContent>
  <xr:revisionPtr revIDLastSave="0" documentId="8_{1CEA056F-EE3E-4F7A-BCBE-9D7C4FBB9230}" xr6:coauthVersionLast="36" xr6:coauthVersionMax="36" xr10:uidLastSave="{00000000-0000-0000-0000-000000000000}"/>
  <bookViews>
    <workbookView xWindow="0" yWindow="0" windowWidth="19440" windowHeight="11460" firstSheet="5" activeTab="8" xr2:uid="{00000000-000D-0000-FFFF-FFFF00000000}"/>
  </bookViews>
  <sheets>
    <sheet name="ไฟฟ้า2567-2568" sheetId="56" r:id="rId1"/>
    <sheet name="ประปา2567-2568" sheetId="53" r:id="rId2"/>
    <sheet name="กระดาษ2567-2568" sheetId="57" r:id="rId3"/>
    <sheet name="ดีเซล2567-2568" sheetId="59" r:id="rId4"/>
    <sheet name="แก๊สโซฮอล์2567-2568" sheetId="60" r:id="rId5"/>
    <sheet name="ขยะทั่วไป2567-2568 " sheetId="61" r:id="rId6"/>
    <sheet name="เศษอาหาร2567-2568" sheetId="62" r:id="rId7"/>
    <sheet name="คำนวณก๊าซเรือนกระจก2567-2568" sheetId="58" r:id="rId8"/>
    <sheet name="เปรียบเทียบคำนวณก๊าซเรือนกระจก" sheetId="63" r:id="rId9"/>
  </sheets>
  <definedNames>
    <definedName name="_xlnm.Print_Area" localSheetId="6">'เศษอาหาร2567-2568'!$B$2:$K$72</definedName>
    <definedName name="_xlnm.Print_Area" localSheetId="4">'แก๊สโซฮอล์2567-2568'!$B$2:$K$83</definedName>
    <definedName name="_xlnm.Print_Area" localSheetId="0">'ไฟฟ้า2567-2568'!$B$2:$M$62</definedName>
    <definedName name="_xlnm.Print_Area" localSheetId="2">'กระดาษ2567-2568'!$B$2:$K$69</definedName>
    <definedName name="_xlnm.Print_Area" localSheetId="5">'ขยะทั่วไป2567-2568 '!$B$2:$K$71</definedName>
    <definedName name="_xlnm.Print_Area" localSheetId="3">'ดีเซล2567-2568'!$B$2:$K$73</definedName>
    <definedName name="_xlnm.Print_Area" localSheetId="1">'ประปา2567-2568'!$B$2:$K$77</definedName>
  </definedNames>
  <calcPr calcId="191029"/>
</workbook>
</file>

<file path=xl/calcChain.xml><?xml version="1.0" encoding="utf-8"?>
<calcChain xmlns="http://schemas.openxmlformats.org/spreadsheetml/2006/main">
  <c r="I10" i="62" l="1"/>
  <c r="I11" i="62"/>
  <c r="I12" i="62"/>
  <c r="I13" i="62"/>
  <c r="I14" i="62"/>
  <c r="I15" i="62"/>
  <c r="I16" i="62"/>
  <c r="I17" i="62"/>
  <c r="I18" i="62"/>
  <c r="I19" i="62"/>
  <c r="I9" i="62"/>
  <c r="I10" i="61"/>
  <c r="I11" i="61"/>
  <c r="I12" i="61"/>
  <c r="I13" i="61"/>
  <c r="I14" i="61"/>
  <c r="I15" i="61"/>
  <c r="I16" i="61"/>
  <c r="I17" i="61"/>
  <c r="I18" i="61"/>
  <c r="I19" i="61"/>
  <c r="I20" i="61"/>
  <c r="I9" i="61"/>
  <c r="I10" i="60"/>
  <c r="I11" i="60"/>
  <c r="I12" i="60"/>
  <c r="I13" i="60"/>
  <c r="I14" i="60"/>
  <c r="I15" i="60"/>
  <c r="I16" i="60"/>
  <c r="I17" i="60"/>
  <c r="I18" i="60"/>
  <c r="I19" i="60"/>
  <c r="I20" i="60"/>
  <c r="I9" i="60"/>
  <c r="I10" i="59"/>
  <c r="I11" i="59"/>
  <c r="I12" i="59"/>
  <c r="I13" i="59"/>
  <c r="I14" i="59"/>
  <c r="I15" i="59"/>
  <c r="I16" i="59"/>
  <c r="I17" i="59"/>
  <c r="I18" i="59"/>
  <c r="I19" i="59"/>
  <c r="I20" i="59"/>
  <c r="I9" i="59"/>
  <c r="I10" i="57"/>
  <c r="I11" i="57"/>
  <c r="I12" i="57"/>
  <c r="I13" i="57"/>
  <c r="I14" i="57"/>
  <c r="I15" i="57"/>
  <c r="I16" i="57"/>
  <c r="I17" i="57"/>
  <c r="I18" i="57"/>
  <c r="I19" i="57"/>
  <c r="I20" i="57"/>
  <c r="I9" i="57"/>
  <c r="I10" i="53"/>
  <c r="I11" i="53"/>
  <c r="I12" i="53"/>
  <c r="I13" i="53"/>
  <c r="I14" i="53"/>
  <c r="I15" i="53"/>
  <c r="I16" i="53"/>
  <c r="I17" i="53"/>
  <c r="I18" i="53"/>
  <c r="I19" i="53"/>
  <c r="I20" i="53"/>
  <c r="I9" i="53"/>
  <c r="K10" i="56"/>
  <c r="K11" i="56"/>
  <c r="K12" i="56"/>
  <c r="K13" i="56"/>
  <c r="K14" i="56"/>
  <c r="K15" i="56"/>
  <c r="K16" i="56"/>
  <c r="K17" i="56"/>
  <c r="K18" i="56"/>
  <c r="K19" i="56"/>
  <c r="K20" i="56"/>
  <c r="K9" i="56"/>
  <c r="G20" i="56" l="1"/>
  <c r="G19" i="56"/>
  <c r="G18" i="56"/>
  <c r="G17" i="56"/>
  <c r="G16" i="56"/>
  <c r="G15" i="56"/>
  <c r="G14" i="56"/>
  <c r="G13" i="56"/>
  <c r="G12" i="56"/>
  <c r="G11" i="56"/>
  <c r="G10" i="56"/>
  <c r="G9" i="56"/>
  <c r="E10" i="62" l="1"/>
  <c r="F10" i="62" s="1"/>
  <c r="E11" i="62"/>
  <c r="F11" i="62" s="1"/>
  <c r="E12" i="62"/>
  <c r="F12" i="62" s="1"/>
  <c r="E13" i="62"/>
  <c r="F13" i="62" s="1"/>
  <c r="E14" i="62"/>
  <c r="F14" i="62" s="1"/>
  <c r="E15" i="62"/>
  <c r="F15" i="62" s="1"/>
  <c r="E16" i="62"/>
  <c r="F16" i="62" s="1"/>
  <c r="E17" i="62"/>
  <c r="F17" i="62" s="1"/>
  <c r="E18" i="62"/>
  <c r="F18" i="62" s="1"/>
  <c r="E19" i="62"/>
  <c r="F19" i="62" s="1"/>
  <c r="E20" i="62"/>
  <c r="F20" i="62" s="1"/>
  <c r="E9" i="62"/>
  <c r="F9" i="62" s="1"/>
  <c r="E10" i="60"/>
  <c r="F10" i="60" s="1"/>
  <c r="E11" i="60"/>
  <c r="F11" i="60" s="1"/>
  <c r="E12" i="60"/>
  <c r="F12" i="60" s="1"/>
  <c r="E13" i="60"/>
  <c r="F13" i="60" s="1"/>
  <c r="E14" i="60"/>
  <c r="F14" i="60" s="1"/>
  <c r="E15" i="60"/>
  <c r="F15" i="60" s="1"/>
  <c r="E16" i="60"/>
  <c r="F16" i="60" s="1"/>
  <c r="E17" i="60"/>
  <c r="F17" i="60" s="1"/>
  <c r="E18" i="60"/>
  <c r="F18" i="60" s="1"/>
  <c r="E19" i="60"/>
  <c r="F19" i="60" s="1"/>
  <c r="E20" i="60"/>
  <c r="F20" i="60" s="1"/>
  <c r="E9" i="60"/>
  <c r="F9" i="60" s="1"/>
  <c r="E10" i="59"/>
  <c r="F10" i="59" s="1"/>
  <c r="E11" i="59"/>
  <c r="F11" i="59" s="1"/>
  <c r="E12" i="59"/>
  <c r="F12" i="59" s="1"/>
  <c r="E13" i="59"/>
  <c r="F13" i="59"/>
  <c r="E14" i="59"/>
  <c r="F14" i="59" s="1"/>
  <c r="E15" i="59"/>
  <c r="F15" i="59" s="1"/>
  <c r="E16" i="59"/>
  <c r="F16" i="59" s="1"/>
  <c r="E17" i="59"/>
  <c r="F17" i="59" s="1"/>
  <c r="E18" i="59"/>
  <c r="F18" i="59" s="1"/>
  <c r="E19" i="59"/>
  <c r="F19" i="59" s="1"/>
  <c r="E20" i="59"/>
  <c r="F20" i="59" s="1"/>
  <c r="E9" i="59"/>
  <c r="F9" i="59" s="1"/>
  <c r="E10" i="57"/>
  <c r="F10" i="57" s="1"/>
  <c r="E11" i="57"/>
  <c r="F11" i="57" s="1"/>
  <c r="E12" i="57"/>
  <c r="F12" i="57" s="1"/>
  <c r="E13" i="57"/>
  <c r="F13" i="57" s="1"/>
  <c r="E14" i="57"/>
  <c r="F14" i="57" s="1"/>
  <c r="E15" i="57"/>
  <c r="F15" i="57" s="1"/>
  <c r="E16" i="57"/>
  <c r="F16" i="57" s="1"/>
  <c r="E17" i="57"/>
  <c r="F17" i="57" s="1"/>
  <c r="E18" i="57"/>
  <c r="F18" i="57" s="1"/>
  <c r="E19" i="57"/>
  <c r="F19" i="57" s="1"/>
  <c r="E20" i="57"/>
  <c r="F20" i="57" s="1"/>
  <c r="E9" i="57"/>
  <c r="F9" i="57" s="1"/>
  <c r="E10" i="53"/>
  <c r="F10" i="53" s="1"/>
  <c r="E11" i="53"/>
  <c r="F11" i="53" s="1"/>
  <c r="E12" i="53"/>
  <c r="F12" i="53" s="1"/>
  <c r="E13" i="53"/>
  <c r="F13" i="53" s="1"/>
  <c r="E14" i="53"/>
  <c r="F14" i="53" s="1"/>
  <c r="E15" i="53"/>
  <c r="F15" i="53" s="1"/>
  <c r="E16" i="53"/>
  <c r="F16" i="53" s="1"/>
  <c r="E17" i="53"/>
  <c r="F17" i="53" s="1"/>
  <c r="E18" i="53"/>
  <c r="F18" i="53" s="1"/>
  <c r="E19" i="53"/>
  <c r="F19" i="53" s="1"/>
  <c r="E20" i="53"/>
  <c r="F20" i="53" s="1"/>
  <c r="E9" i="53"/>
  <c r="F9" i="53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6" i="56"/>
  <c r="F16" i="56" s="1"/>
  <c r="E17" i="56"/>
  <c r="F17" i="56" s="1"/>
  <c r="E18" i="56"/>
  <c r="F18" i="56" s="1"/>
  <c r="E19" i="56"/>
  <c r="F19" i="56" s="1"/>
  <c r="E20" i="56"/>
  <c r="F20" i="56" s="1"/>
  <c r="E9" i="56"/>
  <c r="F9" i="56" s="1"/>
  <c r="E10" i="61"/>
  <c r="F10" i="61" s="1"/>
  <c r="E11" i="61"/>
  <c r="F11" i="61" s="1"/>
  <c r="E12" i="61"/>
  <c r="F12" i="61" s="1"/>
  <c r="E13" i="61"/>
  <c r="F13" i="61" s="1"/>
  <c r="E14" i="61"/>
  <c r="F14" i="61" s="1"/>
  <c r="E15" i="61"/>
  <c r="F15" i="61" s="1"/>
  <c r="E16" i="61"/>
  <c r="F16" i="61" s="1"/>
  <c r="E17" i="61"/>
  <c r="F17" i="61" s="1"/>
  <c r="E18" i="61"/>
  <c r="F18" i="61" s="1"/>
  <c r="E19" i="61"/>
  <c r="F19" i="61" s="1"/>
  <c r="E20" i="61"/>
  <c r="F20" i="61" s="1"/>
  <c r="E9" i="61"/>
  <c r="F9" i="61" s="1"/>
  <c r="AJ20" i="58"/>
  <c r="AI20" i="58"/>
  <c r="AH20" i="58"/>
  <c r="AG20" i="58"/>
  <c r="AF20" i="58"/>
  <c r="AE20" i="58"/>
  <c r="AD20" i="58"/>
  <c r="AC20" i="58"/>
  <c r="AB20" i="58"/>
  <c r="AA20" i="58"/>
  <c r="Z20" i="58"/>
  <c r="Y20" i="58"/>
  <c r="AJ19" i="58"/>
  <c r="AI19" i="58"/>
  <c r="AH19" i="58"/>
  <c r="AG19" i="58"/>
  <c r="AF19" i="58"/>
  <c r="AE19" i="58"/>
  <c r="AD19" i="58"/>
  <c r="AC19" i="58"/>
  <c r="AB19" i="58"/>
  <c r="AA19" i="58"/>
  <c r="Z19" i="58"/>
  <c r="Y19" i="58"/>
  <c r="AJ18" i="58"/>
  <c r="AI18" i="58"/>
  <c r="AH18" i="58"/>
  <c r="AG18" i="58"/>
  <c r="AF18" i="58"/>
  <c r="AE18" i="58"/>
  <c r="AD18" i="58"/>
  <c r="AC18" i="58"/>
  <c r="AB18" i="58"/>
  <c r="AA18" i="58"/>
  <c r="Z18" i="58"/>
  <c r="Y18" i="58"/>
  <c r="AJ17" i="58"/>
  <c r="AI17" i="58"/>
  <c r="AH17" i="58"/>
  <c r="AG17" i="58"/>
  <c r="AF17" i="58"/>
  <c r="AE17" i="58"/>
  <c r="AD17" i="58"/>
  <c r="AC17" i="58"/>
  <c r="AB17" i="58"/>
  <c r="AA17" i="58"/>
  <c r="Z17" i="58"/>
  <c r="Y17" i="58"/>
  <c r="AJ12" i="58"/>
  <c r="AI12" i="58"/>
  <c r="AH12" i="58"/>
  <c r="AG12" i="58"/>
  <c r="AF12" i="58"/>
  <c r="AE12" i="58"/>
  <c r="AD12" i="58"/>
  <c r="AB12" i="58"/>
  <c r="AA12" i="58"/>
  <c r="Z12" i="58"/>
  <c r="Y12" i="58"/>
  <c r="AJ11" i="58"/>
  <c r="AI11" i="58"/>
  <c r="AH11" i="58"/>
  <c r="AG11" i="58"/>
  <c r="AF11" i="58"/>
  <c r="AE11" i="58"/>
  <c r="AD11" i="58"/>
  <c r="AC11" i="58"/>
  <c r="AB11" i="58"/>
  <c r="AA11" i="58"/>
  <c r="Z11" i="58"/>
  <c r="Y11" i="58"/>
  <c r="AK16" i="58"/>
  <c r="AO16" i="58" s="1"/>
  <c r="AK15" i="58"/>
  <c r="AO15" i="58" s="1"/>
  <c r="AK14" i="58"/>
  <c r="AO14" i="58" s="1"/>
  <c r="AK13" i="58"/>
  <c r="AO13" i="58" s="1"/>
  <c r="AK10" i="58"/>
  <c r="AK9" i="58"/>
  <c r="AK8" i="58"/>
  <c r="AO8" i="58" s="1"/>
  <c r="AK7" i="58"/>
  <c r="AO7" i="58" s="1"/>
  <c r="N12" i="58"/>
  <c r="M12" i="58"/>
  <c r="L12" i="58"/>
  <c r="K12" i="58"/>
  <c r="J12" i="58"/>
  <c r="I12" i="58"/>
  <c r="H12" i="58"/>
  <c r="G12" i="58"/>
  <c r="F12" i="58"/>
  <c r="E12" i="58"/>
  <c r="D12" i="58"/>
  <c r="C12" i="58"/>
  <c r="O9" i="58"/>
  <c r="O10" i="58"/>
  <c r="N11" i="58"/>
  <c r="M11" i="58"/>
  <c r="L11" i="58"/>
  <c r="K11" i="58"/>
  <c r="J11" i="58"/>
  <c r="I11" i="58"/>
  <c r="H11" i="58"/>
  <c r="G11" i="58"/>
  <c r="F11" i="58"/>
  <c r="E11" i="58"/>
  <c r="D11" i="58"/>
  <c r="C11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N20" i="58"/>
  <c r="M20" i="58"/>
  <c r="L20" i="58"/>
  <c r="K20" i="58"/>
  <c r="J20" i="58"/>
  <c r="I20" i="58"/>
  <c r="H20" i="58"/>
  <c r="G20" i="58"/>
  <c r="F20" i="58"/>
  <c r="E20" i="58"/>
  <c r="D20" i="58"/>
  <c r="C20" i="58"/>
  <c r="O11" i="58" l="1"/>
  <c r="AK19" i="58"/>
  <c r="AO19" i="58" s="1"/>
  <c r="F19" i="63" s="1"/>
  <c r="AK18" i="58"/>
  <c r="AO18" i="58" s="1"/>
  <c r="F18" i="63" s="1"/>
  <c r="AK11" i="58"/>
  <c r="AO11" i="58" s="1"/>
  <c r="F11" i="63" s="1"/>
  <c r="AK17" i="58"/>
  <c r="AO17" i="58" s="1"/>
  <c r="AK20" i="58"/>
  <c r="AO20" i="58" s="1"/>
  <c r="F20" i="63" s="1"/>
  <c r="AK12" i="58"/>
  <c r="AO12" i="58" s="1"/>
  <c r="F12" i="63" s="1"/>
  <c r="N19" i="58"/>
  <c r="M19" i="58"/>
  <c r="L19" i="58"/>
  <c r="K19" i="58"/>
  <c r="J19" i="58"/>
  <c r="I19" i="58"/>
  <c r="H19" i="58"/>
  <c r="G19" i="58"/>
  <c r="F19" i="58"/>
  <c r="E19" i="58"/>
  <c r="D19" i="58"/>
  <c r="C19" i="58"/>
  <c r="N17" i="58"/>
  <c r="M17" i="58"/>
  <c r="L17" i="58"/>
  <c r="K17" i="58"/>
  <c r="J17" i="58"/>
  <c r="I17" i="58"/>
  <c r="H17" i="58"/>
  <c r="G17" i="58"/>
  <c r="F17" i="58"/>
  <c r="E17" i="58"/>
  <c r="D17" i="58"/>
  <c r="C17" i="58"/>
  <c r="F28" i="63" l="1"/>
  <c r="X35" i="58"/>
  <c r="F17" i="63"/>
  <c r="F27" i="63" s="1"/>
  <c r="F26" i="63"/>
  <c r="X36" i="58"/>
  <c r="X34" i="58"/>
  <c r="D21" i="62"/>
  <c r="D22" i="62" s="1"/>
  <c r="C21" i="62"/>
  <c r="I20" i="62"/>
  <c r="J20" i="62" s="1"/>
  <c r="K20" i="62" s="1"/>
  <c r="H20" i="62"/>
  <c r="G20" i="62"/>
  <c r="J19" i="62"/>
  <c r="K19" i="62" s="1"/>
  <c r="H19" i="62"/>
  <c r="G19" i="62"/>
  <c r="J18" i="62"/>
  <c r="K18" i="62" s="1"/>
  <c r="H18" i="62"/>
  <c r="G18" i="62"/>
  <c r="J17" i="62"/>
  <c r="K17" i="62" s="1"/>
  <c r="H17" i="62"/>
  <c r="G17" i="62"/>
  <c r="J16" i="62"/>
  <c r="K16" i="62" s="1"/>
  <c r="H16" i="62"/>
  <c r="G16" i="62"/>
  <c r="J15" i="62"/>
  <c r="K15" i="62" s="1"/>
  <c r="H15" i="62"/>
  <c r="G15" i="62"/>
  <c r="J14" i="62"/>
  <c r="K14" i="62" s="1"/>
  <c r="H14" i="62"/>
  <c r="G14" i="62"/>
  <c r="J13" i="62"/>
  <c r="K13" i="62" s="1"/>
  <c r="H13" i="62"/>
  <c r="G13" i="62"/>
  <c r="J12" i="62"/>
  <c r="K12" i="62" s="1"/>
  <c r="H12" i="62"/>
  <c r="G12" i="62"/>
  <c r="J11" i="62"/>
  <c r="K11" i="62" s="1"/>
  <c r="H11" i="62"/>
  <c r="G11" i="62"/>
  <c r="J10" i="62"/>
  <c r="K10" i="62" s="1"/>
  <c r="H10" i="62"/>
  <c r="G10" i="62"/>
  <c r="J9" i="62"/>
  <c r="K9" i="62" s="1"/>
  <c r="H9" i="62"/>
  <c r="G9" i="62"/>
  <c r="D21" i="61"/>
  <c r="C21" i="61"/>
  <c r="C22" i="61" s="1"/>
  <c r="J20" i="61"/>
  <c r="K20" i="61" s="1"/>
  <c r="H20" i="61"/>
  <c r="G20" i="61"/>
  <c r="J19" i="61"/>
  <c r="K19" i="61" s="1"/>
  <c r="H19" i="61"/>
  <c r="G19" i="61"/>
  <c r="J18" i="61"/>
  <c r="K18" i="61" s="1"/>
  <c r="H18" i="61"/>
  <c r="G18" i="61"/>
  <c r="J17" i="61"/>
  <c r="K17" i="61" s="1"/>
  <c r="H17" i="61"/>
  <c r="G17" i="61"/>
  <c r="J16" i="61"/>
  <c r="K16" i="61" s="1"/>
  <c r="H16" i="61"/>
  <c r="G16" i="61"/>
  <c r="J15" i="61"/>
  <c r="K15" i="61" s="1"/>
  <c r="H15" i="61"/>
  <c r="G15" i="61"/>
  <c r="J14" i="61"/>
  <c r="K14" i="61" s="1"/>
  <c r="H14" i="61"/>
  <c r="G14" i="61"/>
  <c r="J13" i="61"/>
  <c r="K13" i="61" s="1"/>
  <c r="H13" i="61"/>
  <c r="G13" i="61"/>
  <c r="J12" i="61"/>
  <c r="K12" i="61" s="1"/>
  <c r="H12" i="61"/>
  <c r="G12" i="61"/>
  <c r="J11" i="61"/>
  <c r="K11" i="61" s="1"/>
  <c r="H11" i="61"/>
  <c r="G11" i="61"/>
  <c r="J10" i="61"/>
  <c r="K10" i="61" s="1"/>
  <c r="H10" i="61"/>
  <c r="G10" i="61"/>
  <c r="J9" i="61"/>
  <c r="K9" i="61" s="1"/>
  <c r="H9" i="61"/>
  <c r="G9" i="61"/>
  <c r="D21" i="60"/>
  <c r="D22" i="60" s="1"/>
  <c r="C21" i="60"/>
  <c r="J20" i="60"/>
  <c r="K20" i="60" s="1"/>
  <c r="H20" i="60"/>
  <c r="G20" i="60"/>
  <c r="J19" i="60"/>
  <c r="K19" i="60" s="1"/>
  <c r="H19" i="60"/>
  <c r="G19" i="60"/>
  <c r="J18" i="60"/>
  <c r="K18" i="60" s="1"/>
  <c r="H18" i="60"/>
  <c r="G18" i="60"/>
  <c r="J17" i="60"/>
  <c r="K17" i="60" s="1"/>
  <c r="H17" i="60"/>
  <c r="G17" i="60"/>
  <c r="J16" i="60"/>
  <c r="K16" i="60" s="1"/>
  <c r="H16" i="60"/>
  <c r="G16" i="60"/>
  <c r="J15" i="60"/>
  <c r="K15" i="60" s="1"/>
  <c r="H15" i="60"/>
  <c r="G15" i="60"/>
  <c r="J14" i="60"/>
  <c r="K14" i="60" s="1"/>
  <c r="H14" i="60"/>
  <c r="G14" i="60"/>
  <c r="J13" i="60"/>
  <c r="K13" i="60" s="1"/>
  <c r="H13" i="60"/>
  <c r="G13" i="60"/>
  <c r="J12" i="60"/>
  <c r="K12" i="60" s="1"/>
  <c r="H12" i="60"/>
  <c r="G12" i="60"/>
  <c r="J11" i="60"/>
  <c r="K11" i="60" s="1"/>
  <c r="H11" i="60"/>
  <c r="G11" i="60"/>
  <c r="J10" i="60"/>
  <c r="K10" i="60" s="1"/>
  <c r="H10" i="60"/>
  <c r="G10" i="60"/>
  <c r="J9" i="60"/>
  <c r="K9" i="60" s="1"/>
  <c r="H9" i="60"/>
  <c r="G9" i="60"/>
  <c r="D21" i="59"/>
  <c r="C21" i="59"/>
  <c r="C22" i="59" s="1"/>
  <c r="J20" i="59"/>
  <c r="K20" i="59" s="1"/>
  <c r="H20" i="59"/>
  <c r="G20" i="59"/>
  <c r="J19" i="59"/>
  <c r="K19" i="59" s="1"/>
  <c r="H19" i="59"/>
  <c r="G19" i="59"/>
  <c r="J18" i="59"/>
  <c r="K18" i="59" s="1"/>
  <c r="H18" i="59"/>
  <c r="G18" i="59"/>
  <c r="J17" i="59"/>
  <c r="K17" i="59" s="1"/>
  <c r="H17" i="59"/>
  <c r="G17" i="59"/>
  <c r="J16" i="59"/>
  <c r="K16" i="59" s="1"/>
  <c r="H16" i="59"/>
  <c r="G16" i="59"/>
  <c r="J15" i="59"/>
  <c r="K15" i="59" s="1"/>
  <c r="H15" i="59"/>
  <c r="G15" i="59"/>
  <c r="J14" i="59"/>
  <c r="K14" i="59" s="1"/>
  <c r="H14" i="59"/>
  <c r="G14" i="59"/>
  <c r="J13" i="59"/>
  <c r="K13" i="59" s="1"/>
  <c r="H13" i="59"/>
  <c r="G13" i="59"/>
  <c r="J12" i="59"/>
  <c r="K12" i="59" s="1"/>
  <c r="H12" i="59"/>
  <c r="G12" i="59"/>
  <c r="J11" i="59"/>
  <c r="K11" i="59" s="1"/>
  <c r="H11" i="59"/>
  <c r="G11" i="59"/>
  <c r="J10" i="59"/>
  <c r="K10" i="59" s="1"/>
  <c r="H10" i="59"/>
  <c r="G10" i="59"/>
  <c r="J9" i="59"/>
  <c r="K9" i="59" s="1"/>
  <c r="H9" i="59"/>
  <c r="G9" i="59"/>
  <c r="O20" i="58"/>
  <c r="S20" i="58" s="1"/>
  <c r="D20" i="63" s="1"/>
  <c r="H20" i="63" s="1"/>
  <c r="I20" i="63" s="1"/>
  <c r="O19" i="58"/>
  <c r="S19" i="58" s="1"/>
  <c r="D19" i="63" s="1"/>
  <c r="O18" i="58"/>
  <c r="S18" i="58" s="1"/>
  <c r="D18" i="63" s="1"/>
  <c r="H18" i="63" s="1"/>
  <c r="I18" i="63" s="1"/>
  <c r="O16" i="58"/>
  <c r="S16" i="58" s="1"/>
  <c r="O15" i="58"/>
  <c r="S15" i="58" s="1"/>
  <c r="O14" i="58"/>
  <c r="S14" i="58" s="1"/>
  <c r="O13" i="58"/>
  <c r="S13" i="58" s="1"/>
  <c r="O12" i="58"/>
  <c r="S12" i="58" s="1"/>
  <c r="D12" i="63" s="1"/>
  <c r="H12" i="63" s="1"/>
  <c r="I12" i="63" s="1"/>
  <c r="S11" i="58"/>
  <c r="D11" i="63" s="1"/>
  <c r="O8" i="58"/>
  <c r="S8" i="58" s="1"/>
  <c r="O7" i="58"/>
  <c r="S7" i="58" s="1"/>
  <c r="F21" i="63" l="1"/>
  <c r="G11" i="63" s="1"/>
  <c r="D28" i="63"/>
  <c r="H28" i="63" s="1"/>
  <c r="I28" i="63" s="1"/>
  <c r="C22" i="62"/>
  <c r="E21" i="62"/>
  <c r="F21" i="62" s="1"/>
  <c r="C22" i="60"/>
  <c r="E21" i="60"/>
  <c r="F21" i="60" s="1"/>
  <c r="D26" i="63"/>
  <c r="H26" i="63" s="1"/>
  <c r="I26" i="63" s="1"/>
  <c r="H11" i="63"/>
  <c r="I11" i="63" s="1"/>
  <c r="F29" i="63"/>
  <c r="D22" i="59"/>
  <c r="E21" i="59"/>
  <c r="F21" i="59" s="1"/>
  <c r="D22" i="61"/>
  <c r="E21" i="61"/>
  <c r="F21" i="61" s="1"/>
  <c r="X37" i="58"/>
  <c r="Y34" i="58" s="1"/>
  <c r="B36" i="58"/>
  <c r="O17" i="58"/>
  <c r="S17" i="58" s="1"/>
  <c r="H21" i="62"/>
  <c r="H22" i="62" s="1"/>
  <c r="G21" i="62"/>
  <c r="G22" i="62" s="1"/>
  <c r="I21" i="62"/>
  <c r="H21" i="61"/>
  <c r="H22" i="61" s="1"/>
  <c r="G21" i="61"/>
  <c r="G22" i="61" s="1"/>
  <c r="I21" i="61"/>
  <c r="I22" i="61" s="1"/>
  <c r="H21" i="60"/>
  <c r="H22" i="60" s="1"/>
  <c r="G21" i="60"/>
  <c r="G22" i="60" s="1"/>
  <c r="I21" i="60"/>
  <c r="H21" i="59"/>
  <c r="H22" i="59" s="1"/>
  <c r="G21" i="59"/>
  <c r="G22" i="59" s="1"/>
  <c r="I21" i="59"/>
  <c r="I22" i="59" s="1"/>
  <c r="B34" i="58"/>
  <c r="G18" i="63" l="1"/>
  <c r="G17" i="63"/>
  <c r="G12" i="63"/>
  <c r="G20" i="63"/>
  <c r="G19" i="63"/>
  <c r="I22" i="62"/>
  <c r="J21" i="62"/>
  <c r="K21" i="62" s="1"/>
  <c r="I22" i="60"/>
  <c r="J21" i="60"/>
  <c r="K21" i="60" s="1"/>
  <c r="B35" i="58"/>
  <c r="B37" i="58" s="1"/>
  <c r="C34" i="58" s="1"/>
  <c r="D17" i="63"/>
  <c r="G27" i="63"/>
  <c r="G28" i="63"/>
  <c r="G26" i="63"/>
  <c r="J21" i="59"/>
  <c r="K21" i="59" s="1"/>
  <c r="J21" i="61"/>
  <c r="K21" i="61" s="1"/>
  <c r="Y35" i="58"/>
  <c r="Y36" i="58"/>
  <c r="G21" i="63" l="1"/>
  <c r="D27" i="63"/>
  <c r="H17" i="63"/>
  <c r="I17" i="63" s="1"/>
  <c r="D21" i="63"/>
  <c r="G29" i="63"/>
  <c r="Y37" i="58"/>
  <c r="C35" i="58"/>
  <c r="C36" i="58"/>
  <c r="E11" i="63" l="1"/>
  <c r="H21" i="63"/>
  <c r="I21" i="63" s="1"/>
  <c r="E12" i="63"/>
  <c r="E18" i="63"/>
  <c r="E17" i="63"/>
  <c r="E20" i="63"/>
  <c r="E19" i="63"/>
  <c r="H19" i="63" s="1"/>
  <c r="I19" i="63" s="1"/>
  <c r="H27" i="63"/>
  <c r="I27" i="63" s="1"/>
  <c r="D29" i="63"/>
  <c r="C37" i="58"/>
  <c r="D21" i="57"/>
  <c r="C21" i="57"/>
  <c r="C22" i="57" s="1"/>
  <c r="J20" i="57"/>
  <c r="K20" i="57" s="1"/>
  <c r="H20" i="57"/>
  <c r="G20" i="57"/>
  <c r="J19" i="57"/>
  <c r="K19" i="57" s="1"/>
  <c r="H19" i="57"/>
  <c r="G19" i="57"/>
  <c r="J18" i="57"/>
  <c r="K18" i="57" s="1"/>
  <c r="H18" i="57"/>
  <c r="G18" i="57"/>
  <c r="J17" i="57"/>
  <c r="K17" i="57" s="1"/>
  <c r="H17" i="57"/>
  <c r="G17" i="57"/>
  <c r="J16" i="57"/>
  <c r="K16" i="57" s="1"/>
  <c r="H16" i="57"/>
  <c r="G16" i="57"/>
  <c r="J15" i="57"/>
  <c r="K15" i="57" s="1"/>
  <c r="H15" i="57"/>
  <c r="G15" i="57"/>
  <c r="J14" i="57"/>
  <c r="K14" i="57" s="1"/>
  <c r="H14" i="57"/>
  <c r="G14" i="57"/>
  <c r="J13" i="57"/>
  <c r="K13" i="57" s="1"/>
  <c r="H13" i="57"/>
  <c r="G13" i="57"/>
  <c r="J12" i="57"/>
  <c r="K12" i="57" s="1"/>
  <c r="H12" i="57"/>
  <c r="G12" i="57"/>
  <c r="J11" i="57"/>
  <c r="K11" i="57" s="1"/>
  <c r="H11" i="57"/>
  <c r="G11" i="57"/>
  <c r="J10" i="57"/>
  <c r="K10" i="57" s="1"/>
  <c r="H10" i="57"/>
  <c r="G10" i="57"/>
  <c r="J9" i="57"/>
  <c r="K9" i="57" s="1"/>
  <c r="H9" i="57"/>
  <c r="G9" i="57"/>
  <c r="J10" i="56"/>
  <c r="J11" i="56"/>
  <c r="J12" i="56"/>
  <c r="J13" i="56"/>
  <c r="J14" i="56"/>
  <c r="J15" i="56"/>
  <c r="J16" i="56"/>
  <c r="J17" i="56"/>
  <c r="J18" i="56"/>
  <c r="J19" i="56"/>
  <c r="J20" i="56"/>
  <c r="J9" i="56"/>
  <c r="I20" i="56"/>
  <c r="I10" i="56"/>
  <c r="I11" i="56"/>
  <c r="I12" i="56"/>
  <c r="I13" i="56"/>
  <c r="I14" i="56"/>
  <c r="I15" i="56"/>
  <c r="I16" i="56"/>
  <c r="I17" i="56"/>
  <c r="I18" i="56"/>
  <c r="I19" i="56"/>
  <c r="I9" i="56"/>
  <c r="E26" i="63" l="1"/>
  <c r="E28" i="63"/>
  <c r="H29" i="63"/>
  <c r="I29" i="63" s="1"/>
  <c r="E27" i="63"/>
  <c r="E21" i="63"/>
  <c r="D22" i="57"/>
  <c r="E21" i="57"/>
  <c r="F21" i="57" s="1"/>
  <c r="I21" i="56"/>
  <c r="I22" i="56" s="1"/>
  <c r="J21" i="56"/>
  <c r="J22" i="56" s="1"/>
  <c r="H21" i="57"/>
  <c r="H22" i="57" s="1"/>
  <c r="I21" i="57"/>
  <c r="I22" i="57" s="1"/>
  <c r="G21" i="57"/>
  <c r="G22" i="57" s="1"/>
  <c r="D21" i="56"/>
  <c r="C21" i="56"/>
  <c r="C22" i="56" s="1"/>
  <c r="L20" i="56"/>
  <c r="M20" i="56" s="1"/>
  <c r="H20" i="56"/>
  <c r="L19" i="56"/>
  <c r="M19" i="56" s="1"/>
  <c r="H19" i="56"/>
  <c r="L18" i="56"/>
  <c r="M18" i="56" s="1"/>
  <c r="H18" i="56"/>
  <c r="L17" i="56"/>
  <c r="M17" i="56" s="1"/>
  <c r="H17" i="56"/>
  <c r="L16" i="56"/>
  <c r="M16" i="56" s="1"/>
  <c r="H16" i="56"/>
  <c r="L15" i="56"/>
  <c r="M15" i="56" s="1"/>
  <c r="H15" i="56"/>
  <c r="L14" i="56"/>
  <c r="M14" i="56" s="1"/>
  <c r="H14" i="56"/>
  <c r="L13" i="56"/>
  <c r="M13" i="56" s="1"/>
  <c r="H13" i="56"/>
  <c r="L12" i="56"/>
  <c r="M12" i="56" s="1"/>
  <c r="H12" i="56"/>
  <c r="L11" i="56"/>
  <c r="M11" i="56" s="1"/>
  <c r="H11" i="56"/>
  <c r="L10" i="56"/>
  <c r="M10" i="56" s="1"/>
  <c r="H10" i="56"/>
  <c r="L9" i="56"/>
  <c r="M9" i="56" s="1"/>
  <c r="H9" i="56"/>
  <c r="H10" i="53"/>
  <c r="H11" i="53"/>
  <c r="H12" i="53"/>
  <c r="H13" i="53"/>
  <c r="H14" i="53"/>
  <c r="H15" i="53"/>
  <c r="H16" i="53"/>
  <c r="H17" i="53"/>
  <c r="H18" i="53"/>
  <c r="H19" i="53"/>
  <c r="H20" i="53"/>
  <c r="H9" i="53"/>
  <c r="G10" i="53"/>
  <c r="G11" i="53"/>
  <c r="G12" i="53"/>
  <c r="G13" i="53"/>
  <c r="G14" i="53"/>
  <c r="G15" i="53"/>
  <c r="G16" i="53"/>
  <c r="G17" i="53"/>
  <c r="G18" i="53"/>
  <c r="G19" i="53"/>
  <c r="G20" i="53"/>
  <c r="G9" i="53"/>
  <c r="D21" i="53"/>
  <c r="C21" i="53"/>
  <c r="C22" i="53" s="1"/>
  <c r="J20" i="53"/>
  <c r="K20" i="53" s="1"/>
  <c r="J19" i="53"/>
  <c r="K19" i="53" s="1"/>
  <c r="J18" i="53"/>
  <c r="K18" i="53" s="1"/>
  <c r="J17" i="53"/>
  <c r="K17" i="53" s="1"/>
  <c r="J16" i="53"/>
  <c r="K16" i="53" s="1"/>
  <c r="J15" i="53"/>
  <c r="K15" i="53" s="1"/>
  <c r="J14" i="53"/>
  <c r="K14" i="53" s="1"/>
  <c r="J13" i="53"/>
  <c r="K13" i="53" s="1"/>
  <c r="J12" i="53"/>
  <c r="K12" i="53" s="1"/>
  <c r="J11" i="53"/>
  <c r="K11" i="53" s="1"/>
  <c r="J10" i="53"/>
  <c r="K10" i="53" s="1"/>
  <c r="J9" i="53"/>
  <c r="K9" i="53" s="1"/>
  <c r="E29" i="63" l="1"/>
  <c r="J21" i="57"/>
  <c r="K21" i="57" s="1"/>
  <c r="D22" i="53"/>
  <c r="E21" i="53"/>
  <c r="F21" i="53" s="1"/>
  <c r="D22" i="56"/>
  <c r="E21" i="56"/>
  <c r="F21" i="56" s="1"/>
  <c r="H21" i="56"/>
  <c r="H22" i="56" s="1"/>
  <c r="G21" i="56"/>
  <c r="G22" i="56" s="1"/>
  <c r="K21" i="56"/>
  <c r="K22" i="56" s="1"/>
  <c r="H21" i="53"/>
  <c r="H22" i="53" s="1"/>
  <c r="G21" i="53"/>
  <c r="G22" i="53" s="1"/>
  <c r="I21" i="53"/>
  <c r="I22" i="53" s="1"/>
  <c r="J21" i="53" l="1"/>
  <c r="K21" i="53" s="1"/>
  <c r="L21" i="56"/>
  <c r="M21" i="56" s="1"/>
</calcChain>
</file>

<file path=xl/sharedStrings.xml><?xml version="1.0" encoding="utf-8"?>
<sst xmlns="http://schemas.openxmlformats.org/spreadsheetml/2006/main" count="638" uniqueCount="275">
  <si>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</si>
  <si>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</si>
  <si>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</si>
  <si>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</si>
  <si>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</si>
  <si>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</si>
  <si>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</si>
  <si>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</si>
  <si>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</si>
  <si>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</si>
  <si>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</si>
  <si>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</si>
  <si>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อาคารสำนักงานมหาวิทยาลัย 2 มหาวิทยาลัยเชียงใหม่</t>
  </si>
  <si>
    <t>เดือน</t>
  </si>
  <si>
    <t>รวม</t>
  </si>
  <si>
    <t>คิดเป็นร้อยละ</t>
  </si>
  <si>
    <t>จำนวนพนักงาน</t>
  </si>
  <si>
    <t>สรุปผลการดำเนินงาน</t>
  </si>
  <si>
    <t>เฉลี่ย/เดือน</t>
  </si>
  <si>
    <t>รวมทั้งปี</t>
  </si>
  <si>
    <t>สาเหตุที่ไม่บรรลุเป้าหมาย</t>
  </si>
  <si>
    <t>แนวทาง / วิธีการปรับปรุงแก้ไข</t>
  </si>
  <si>
    <t>"ไม่บรรลุเป้าหมาย"</t>
  </si>
  <si>
    <r>
      <t>ปริมาณการใช้ไฟฟ้า</t>
    </r>
    <r>
      <rPr>
        <b/>
        <u/>
        <sz val="18"/>
        <color theme="1"/>
        <rFont val="TH SarabunPSK"/>
        <family val="2"/>
      </rPr>
      <t>ต่อจำนวนพนักงาน</t>
    </r>
    <r>
      <rPr>
        <b/>
        <sz val="18"/>
        <color theme="1"/>
        <rFont val="TH SarabunPSK"/>
        <family val="2"/>
      </rPr>
      <t xml:space="preserve"> หน่วย (kW-h)</t>
    </r>
  </si>
  <si>
    <t>พื้นที่ใช้สอยรวม (ตร.ม.)</t>
  </si>
  <si>
    <r>
      <t>ปริมาณการใช้ไฟฟ้า</t>
    </r>
    <r>
      <rPr>
        <b/>
        <u/>
        <sz val="18"/>
        <color theme="1"/>
        <rFont val="TH SarabunPSK"/>
        <family val="2"/>
      </rPr>
      <t>ต่อพื้นที่ หน่วย (kW-m</t>
    </r>
    <r>
      <rPr>
        <b/>
        <u/>
        <vertAlign val="superscript"/>
        <sz val="18"/>
        <color theme="1"/>
        <rFont val="TH SarabunPSK"/>
        <family val="2"/>
      </rPr>
      <t>3</t>
    </r>
    <r>
      <rPr>
        <b/>
        <u/>
        <sz val="18"/>
        <color theme="1"/>
        <rFont val="TH SarabunPSK"/>
        <family val="2"/>
      </rPr>
      <t>)</t>
    </r>
  </si>
  <si>
    <t>ปริมาณการใช้ไฟฟ้า หน่วย (kW-h)</t>
  </si>
  <si>
    <t>ปริมาณการใช้น้ำประปา หน่วย (ลบ.ม.)</t>
  </si>
  <si>
    <r>
      <t>ปริมาณการใช้น้ำประปา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(ลบ.ม.)</t>
    </r>
  </si>
  <si>
    <t>การคำนวณการปล่อยก๊าซเรือนกระจก</t>
  </si>
  <si>
    <t>ชื่อองค์กร</t>
  </si>
  <si>
    <t>อาคารสำนักงานมหาวิทยาลัย 2</t>
  </si>
  <si>
    <t>พัฒนาโดย องค์การบริหารจัดการก๊าซเรือนกระจก (องค์การมหาชน)</t>
  </si>
  <si>
    <t>ขอบเขตการดำเนินงาน</t>
  </si>
  <si>
    <t>รายการ</t>
  </si>
  <si>
    <t>หน่วยการเก็บข้อมูล</t>
  </si>
  <si>
    <t>หน่วย</t>
  </si>
  <si>
    <t>ค่าการปล่อยก๊าซเรือนกระจก (CF)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</si>
  <si>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</si>
  <si>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</si>
  <si>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</si>
  <si>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</si>
  <si>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</si>
  <si>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</si>
  <si>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</si>
  <si>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</si>
  <si>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</si>
  <si>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</si>
  <si>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</si>
  <si>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</si>
  <si>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Scope 1 </t>
  </si>
  <si>
    <t>1. การเผาไหม้แบบอยู่กับที่ (Stationary Combustion)</t>
  </si>
  <si>
    <t xml:space="preserve"> (ประเภท 1)</t>
  </si>
  <si>
    <t>การใช้น้ำมันสำหรับงานอาคาร</t>
  </si>
  <si>
    <t xml:space="preserve">Diesel (Generator) </t>
  </si>
  <si>
    <t>ลิตร</t>
  </si>
  <si>
    <t>kg CO2e/ลิตร</t>
  </si>
  <si>
    <t>kgCO2e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</si>
  <si>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</si>
  <si>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</si>
  <si>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</si>
  <si>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</si>
  <si>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91 ,E20 ,E85 ,95</t>
  </si>
  <si>
    <t>kg</t>
  </si>
  <si>
    <t>kg CO2e/kg</t>
  </si>
  <si>
    <t>kgCH4</t>
  </si>
  <si>
    <t>kg CO2e/kgCH4</t>
  </si>
  <si>
    <t>kg CO2e/kgCO2</t>
  </si>
  <si>
    <t>kgCH2FCF3</t>
  </si>
  <si>
    <t>kg CO2e/kgCH2FCF3</t>
  </si>
  <si>
    <t xml:space="preserve"> Scope 2 
(ประเภท 2)</t>
  </si>
  <si>
    <t>การใช้พลังงานไฟฟ้า</t>
  </si>
  <si>
    <t>kWh</t>
  </si>
  <si>
    <t>kg CO2e/kWh</t>
  </si>
  <si>
    <t xml:space="preserve"> Scope 3 </t>
  </si>
  <si>
    <t>1.การใช้กระดาษ A4 และ A3 (สีขาว)</t>
  </si>
  <si>
    <t>(ประเภท 3)</t>
  </si>
  <si>
    <t>2.การใช้น้ำประปา</t>
  </si>
  <si>
    <t xml:space="preserve">หมายเหตุ :   </t>
  </si>
  <si>
    <t>1)  ค่าEF อ้างอิงจาก http://thaicarbonlabel.tgo.or.th/admin/uploadfiles/emission/ts_578cd2cb78.pdf และ IPCC (AR5)</t>
  </si>
  <si>
    <t>3) ใช้ระบบเติมอากาศแบบแอคติเวตเตทสลัดจ์ ปริมาณการปล่อยก๊าซมีเทนเป็นศูนย์</t>
  </si>
  <si>
    <t>4) ขยะทั่วไปส่งไปกำจัดเพื่อเปลี่ยนเป็นพลังงานที่ศูนย์บริหารจัดการขยะชีวมวลครบวงจร มช. คิดเป็น 90% ของขยะที่เกิดขึ้นทั้งหมดและ 10% ส่งไปฝังกลบ</t>
  </si>
  <si>
    <t xml:space="preserve"> (ปริมาณที่ส่งไปฝังกลบคำนวณจากค่าเฉลี่ยการสร้างขยะต่อคน= 0.375 กิโลกรัม/วัน  จะเกิดขยะจำนวน (0.375 x จำนวนพนักงาน x วันทำการ(คิดที่ 22 วัน) x จำนวนเดือน x 10%  = ปริมาณ กิโลกรัม) ขยะเศษอาหารทั้งหมด 100% ส่งไปกำจัดเปลี่ยนเป็นพลังงานที่ศูนย์บริหารจัดการขยะชีวมวลครบวงจร มช.</t>
  </si>
  <si>
    <t>ขอบเขต</t>
  </si>
  <si>
    <t>การปล่อยก๊าซเรือนกระจก (GHG)</t>
  </si>
  <si>
    <t>% สัดส่วน</t>
  </si>
  <si>
    <t>ประเภท 1</t>
  </si>
  <si>
    <t>tCO2e</t>
  </si>
  <si>
    <t>ประเภท 2</t>
  </si>
  <si>
    <t>ประเภท 3</t>
  </si>
  <si>
    <t>ผลรวม</t>
  </si>
  <si>
    <r>
      <t>ค่า EF</t>
    </r>
    <r>
      <rPr>
        <b/>
        <vertAlign val="superscript"/>
        <sz val="20"/>
        <color rgb="FF000000"/>
        <rFont val="TH SarabunPSK"/>
        <family val="2"/>
      </rPr>
      <t>1</t>
    </r>
  </si>
  <si>
    <r>
      <t>3. การปล่อยสารมีเทนจากระบบ septic tank</t>
    </r>
    <r>
      <rPr>
        <b/>
        <vertAlign val="superscript"/>
        <sz val="18"/>
        <color rgb="FF000000"/>
        <rFont val="TH SarabunPSK"/>
        <family val="2"/>
      </rPr>
      <t>2</t>
    </r>
  </si>
  <si>
    <r>
      <t>4. การปล่อยสารมีเทนจากบ่อบำบัดน้ำเสียแบบไม่เติมอากาศ</t>
    </r>
    <r>
      <rPr>
        <b/>
        <vertAlign val="superscript"/>
        <sz val="18"/>
        <color rgb="FF000000"/>
        <rFont val="TH SarabunPSK"/>
        <family val="2"/>
      </rPr>
      <t>3</t>
    </r>
  </si>
  <si>
    <r>
      <t>m</t>
    </r>
    <r>
      <rPr>
        <vertAlign val="superscript"/>
        <sz val="18"/>
        <color rgb="FF000000"/>
        <rFont val="TH SarabunPSK"/>
        <family val="2"/>
      </rPr>
      <t>3</t>
    </r>
  </si>
  <si>
    <r>
      <t>kg CO2e/m</t>
    </r>
    <r>
      <rPr>
        <vertAlign val="superscript"/>
        <sz val="18"/>
        <color rgb="FF000000"/>
        <rFont val="TH SarabunPSK"/>
        <family val="2"/>
      </rPr>
      <t>3</t>
    </r>
  </si>
  <si>
    <r>
      <t>3.การจัดการของเสียด้วยฝังกลบ (ขยะ)</t>
    </r>
    <r>
      <rPr>
        <vertAlign val="superscript"/>
        <sz val="18"/>
        <color rgb="FF000000"/>
        <rFont val="TH SarabunPSK"/>
        <family val="2"/>
      </rPr>
      <t>4</t>
    </r>
  </si>
  <si>
    <t>ปริมาณการใช้กระดาษ หน่วย (กก.)</t>
  </si>
  <si>
    <r>
      <t>ปริมาณการใช้กระดาษ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(กก.)</t>
    </r>
  </si>
  <si>
    <t>ปริมาณการใช้น้ำมันเชื้อเพลิง ดีเซล หน่วย(ลิตร)</t>
  </si>
  <si>
    <r>
      <t>ปริมาณการใช้น้ำมันเชื้อเพลิง ดีเซล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(ลิตร)</t>
    </r>
  </si>
  <si>
    <t>"บรรลุเป้าหมาย"</t>
  </si>
  <si>
    <t>ปริมาณการใช้น้ำมันเชื้อเพลิง แก๊สโซฮอล์ หน่วย(ลิตร)</t>
  </si>
  <si>
    <r>
      <t>ปริมาณการใช้น้ำมันเชื้อเพลิง แก๊สโซฮอล์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(ลิตร)</t>
    </r>
  </si>
  <si>
    <t>ปริมาณขยะทั่วไป หน่วย(กิโลกรัม)</t>
  </si>
  <si>
    <r>
      <t>ปริมาณขยะทั่วไป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(กิโลกรัม)</t>
    </r>
  </si>
  <si>
    <t>ปริมาณเศษอาหาร หน่วย(กิโลกรัม)</t>
  </si>
  <si>
    <r>
      <t>ปริมาณเศษอาหาร</t>
    </r>
    <r>
      <rPr>
        <b/>
        <u/>
        <sz val="18"/>
        <color theme="1"/>
        <rFont val="TH SarabunPSK"/>
        <family val="2"/>
      </rPr>
      <t xml:space="preserve"> ต่อ จำนวนพนักงาน</t>
    </r>
    <r>
      <rPr>
        <b/>
        <sz val="18"/>
        <color theme="1"/>
        <rFont val="TH SarabunPSK"/>
        <family val="2"/>
      </rPr>
      <t xml:space="preserve"> หน่วย (กิโลกรัม)</t>
    </r>
  </si>
  <si>
    <t>2) มีการรวบรวมน้ำเสียของอาคาร เข้าสู่ระบบบำบัดน้ำเสียรวมของมหาวิทยาลัย ปริมาณการปล่อยก๊าซมีเทนเป็นศูนย์</t>
  </si>
  <si>
    <r>
      <t>5.การใช้สารดับเพลิง (CO2)</t>
    </r>
    <r>
      <rPr>
        <b/>
        <vertAlign val="superscript"/>
        <sz val="18"/>
        <color rgb="FF000000"/>
        <rFont val="TH SarabunPSK"/>
        <family val="2"/>
      </rPr>
      <t>5</t>
    </r>
  </si>
  <si>
    <r>
      <t>6. การใช้สารทำความเย็นชนิด R134a</t>
    </r>
    <r>
      <rPr>
        <b/>
        <vertAlign val="superscript"/>
        <sz val="18"/>
        <color rgb="FF000000"/>
        <rFont val="TH SarabunPSK"/>
        <family val="2"/>
      </rPr>
      <t>5</t>
    </r>
  </si>
  <si>
    <t>สัดส่วน(ร้อยละ)</t>
  </si>
  <si>
    <t>คิดเป็น (ร้อยละ)</t>
  </si>
  <si>
    <t xml:space="preserve"> Scope 1  (ประเภท 1) ทางตรง : น้ำมันเชื้อเพลิง</t>
  </si>
  <si>
    <t xml:space="preserve"> Scope 2  (ประเภท 2) ทางอ้อม : ไฟฟ้า</t>
  </si>
  <si>
    <t xml:space="preserve"> Scope 3  (ประเภท 3) ทางอ้อมอื่นๆ : กระดาษ/น้ำประปา/ขยะฝังกลบ</t>
  </si>
  <si>
    <t>แนวทางการปรับปรุงและแก้ไข เพื่อให้องค์กรมีเป้าหมายที่ยั่งยืนขึ้น</t>
  </si>
  <si>
    <t>จำนวนพนักงานปี 2567</t>
  </si>
  <si>
    <t>ปี 2567</t>
  </si>
  <si>
    <r>
      <t xml:space="preserve">ปริมาณการใช้พลังงาน </t>
    </r>
    <r>
      <rPr>
        <b/>
        <u/>
        <sz val="20"/>
        <color rgb="FF000000"/>
        <rFont val="TH SarabunPSK"/>
        <family val="2"/>
      </rPr>
      <t>เดือน มกราคม - ธันวาคม 2567</t>
    </r>
  </si>
  <si>
    <t>สรุปผลการปล่อยก๊าซเรือนกระจกขององค์กร  เดือน มกราคม – ธันวาคม 2567</t>
  </si>
  <si>
    <t>ตารางเปรียบเทียบปริมาณการใช้ไฟฟ้า ปี พ.ศ.2567-พ.ศ.2568</t>
  </si>
  <si>
    <t>จำนวนพนักงานปี 2568</t>
  </si>
  <si>
    <t>ปี 2568</t>
  </si>
  <si>
    <r>
      <t>ปริมาณการใช้ไฟฟ้าที่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2567</t>
    </r>
  </si>
  <si>
    <t>ปี2568</t>
  </si>
  <si>
    <t>ค่าเป้าหมายลดปริมาณการใช้ 7% เทียบกับปี 2567</t>
  </si>
  <si>
    <r>
      <t>ปริมาณการใช้ไฟฟ้าที่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เทียบกับค่าเป้าหมาย7% ของปี 2567</t>
    </r>
  </si>
  <si>
    <t>ตารางเปรียบเทียบปริมาณการใช้น้ำประปา ปี พ.ศ.2567-พ.ศ.2568</t>
  </si>
  <si>
    <r>
      <t>ปริมาณการใช้น้ำประปาที่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2567</t>
    </r>
  </si>
  <si>
    <r>
      <t>ปริมาณการใช้น้ำประปาที่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เทียบกับค่าเป้าหมาย7% ของปี 2567</t>
    </r>
  </si>
  <si>
    <t>ตารางเปรียบเทียบปริมาณการใช้กระดาษ ปี พ.ศ.2567-พ.ศ.2568</t>
  </si>
  <si>
    <r>
      <t>ปริมาณการใช้กระดาษที่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2567</t>
    </r>
  </si>
  <si>
    <r>
      <t>ปริมาณการใช้กระดาษที่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 เทียบกับค่าเป้าหมาย7% ของปี 2567</t>
    </r>
  </si>
  <si>
    <t>ตารางเปรียบเทียบปริมาณการใช้น้ำมันเชื้อเพลิง ดีเซล ปี พ.ศ.2567-พ.ศ.2568</t>
  </si>
  <si>
    <r>
      <t>ปริมาณการใช้น้ำมันเชื้อเพลิง ดีเซลที่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เทียบกับปี 2567</t>
    </r>
  </si>
  <si>
    <r>
      <t>ปริมาณการใช้น้ำมันเชื้อเพลิง ดีเซลที่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เทียบกับค่าเป้าหมาย7% ของปี 2567</t>
    </r>
  </si>
  <si>
    <t>ตารางเปรียบเทียบปริมาณการใช้น้ำมันเชื้อเพลิง แก๊สโซฮอล์ ปี พ.ศ.2567-พ.ศ.2568</t>
  </si>
  <si>
    <r>
      <t xml:space="preserve">ปริมาณการใช้น้ำมันเชื้อเพลิง แก๊สโซฮอล์ที่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      (-ลดลง) เทียบกับปี 2567</t>
    </r>
  </si>
  <si>
    <r>
      <t xml:space="preserve">ปริมาณการใช้น้ำมันเชื้อเพลิง แก๊สโซฮอล์ที่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(-ลดลง) เทียบกับค่าเป้าหมาย7% ของปี 2567</t>
    </r>
  </si>
  <si>
    <t>ตารางเปรียบเทียบปริมาณขยะทั่วไป ปี พ.ศ.2567-พ.ศ.2568</t>
  </si>
  <si>
    <r>
      <t xml:space="preserve">ปริมาณขยะทั่วไป 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/(-ลดลง) เทียบกับปี 2567</t>
    </r>
  </si>
  <si>
    <r>
      <t xml:space="preserve">ปริมาณขยะทั่วไป 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/(-ลดลง) เทียบกับค่าเป้าหมาย7% ของปี 2567</t>
    </r>
  </si>
  <si>
    <t>ตารางเปรียบเทียบปริมาณเศษอาหาร ปี พ.ศ.2567-พ.ศ.2568</t>
  </si>
  <si>
    <r>
      <t xml:space="preserve">ปริมาณเศษอาหารที่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          (-ลดลง) เทียบกับค่าเป้าหมาย7% ของปี 2567</t>
    </r>
  </si>
  <si>
    <t>สรุปผลการปล่อยก๊าซเรือนกระจกขององค์กร  เดือน มกราคม – ธันวาคม 2568</t>
  </si>
  <si>
    <r>
      <t xml:space="preserve">ปริมาณการใช้พลังงาน </t>
    </r>
    <r>
      <rPr>
        <b/>
        <u/>
        <sz val="20"/>
        <color rgb="FF000000"/>
        <rFont val="TH SarabunPSK"/>
        <family val="2"/>
      </rPr>
      <t>เดือน มกราคม - ธันวาคม 2568</t>
    </r>
  </si>
  <si>
    <t>เปรียบเทียบปริมาณกการปล่อยก๊าซเรือนกระจก ประจำปี 2567 -ปี 2568</t>
  </si>
  <si>
    <r>
      <t>ค่าการปล่อยก๊าซเรือนกระจก (CF) ปี 2567-2568 (</t>
    </r>
    <r>
      <rPr>
        <b/>
        <u/>
        <sz val="20"/>
        <color rgb="FF000000"/>
        <rFont val="TH SarabunPSK"/>
        <family val="2"/>
      </rPr>
      <t>เดือน มกราคม - ธันวาคม )</t>
    </r>
  </si>
  <si>
    <t>ค่า CF (2567)</t>
  </si>
  <si>
    <t>ค่า CF ที่เพิ่มขึ้น /(-ลดลง) เทียบกับปีฐาน 2567</t>
  </si>
  <si>
    <t>สรุปและเปรียบเทียบการปล่อยก๊าซเรือนกระจก ประจำปี 2567-2568 (มกราคม-ธันวาคม)</t>
  </si>
  <si>
    <t>เพิ่มขึ้น /(-ลดลง) เทียบกับปี 2567</t>
  </si>
  <si>
    <t>1. จำนวนบุคลากรลดลงส่งผลให้อัตราการใช้ไฟฟ้าต่อคนลดลงอย่างชัดเจน</t>
  </si>
  <si>
    <t>สาเหตุที่บรรลุเป้าหมาย</t>
  </si>
  <si>
    <t xml:space="preserve">2. การใช้ไฟฟ้าลดลงในเกือบทุกเดือน โดยเฉพาะเดือนเมษายน สิงหาคม และกันยายน–ธันวาคม </t>
  </si>
  <si>
    <t>3. การดำเนินการตามมาตรการประหยัดพลังงานมีความเข้มข้นขึ้น ทั้งการควบคุมอุณหภูมิแอร์ การปิดไฟและอุปกรณ์เมื่อไม่ใช้งาน และการปรับเปลี่ยนอุปกรณ์ประหยัดไฟฟ้า</t>
  </si>
  <si>
    <t xml:space="preserve">4. การใช้ไฟฟ้าต่อพื้นที่ใช้สอยเฉลี่ยลดลง สะท้อนถึงประสิทธิภาพการใช้พลังงานที่เพิ่มขึ้น </t>
  </si>
  <si>
    <t>1.คงไว้ซึ่งมาตรการประหยัดพลังงานที่ได้ผล โดยเฉพาะการกำหนดอุณหภูมิที่เหมาะสม การปิดไฟและอุปกรณ์เมื่อเลิกใช้งาน</t>
  </si>
  <si>
    <t>2.ตรวจสอบและบำรุงรักษาอุปกรณ์ไฟฟ้าอย่างสม่ำเสมอ เพื่อให้คงประสิทธิภาพการใช้พลังงาน</t>
  </si>
  <si>
    <t>3.ติดตามและรายงานผลการใช้ไฟฟ้าเป็นรายเดือน พร้อมแจ้งเตือนเมื่อพบแนวโน้มการใช้ที่สูงผิดปกติ</t>
  </si>
  <si>
    <t>4.พิจารณาการใช้พลังงานทดแทน เช่น การติดตั้งแผงโซลาร์เซลล์ เพื่อลดการพึ่งพาไฟฟ้าจากระบบหลักในระยะยาว</t>
  </si>
  <si>
    <t>5.สร้างจิตสำนึกบุคลากรอย่างต่อเนื่อง ผ่านกิจกรรมสำนักงานสีเขียว เช่น “ปิดไฟ 1 ชั่วโมง ลดโลกร้อน”</t>
  </si>
  <si>
    <t>2. ปริมาณการใช้น้ำลดลงในเกือบทุกเดือน โดยเฉพาะเดือนเมษายน–สิงหาคม ที่ลดลงมากกว่า 40–70%</t>
  </si>
  <si>
    <t>4. มีการตรวจสอบและซ่อมบำรุงระบบประปาอย่างต่อเนื่อง ทำให้ลดปัญหาการรั่วซึมและการสูญเสียน้ำโดยไม่จำเป็น</t>
  </si>
  <si>
    <t>3. มีการดำเนินการตามมาตรการประหยัดน้ำเข้มข้นมากขึ้น ทั้งในส่วนของการติดตั้งอุปกรณ์ประหยัดน้ำ และการรณรงค์ให้บุคลากรใช้น้ำอย่างรู้คุณค่า</t>
  </si>
  <si>
    <t>1. จำนวนบุคลากรลดลง  ส่งผลให้ความต้องการใช้น้ำลดลงโดยตรง</t>
  </si>
  <si>
    <t xml:space="preserve">1. ดำเนินการตามมาตรการควบคุมและประหยัดน้ำอย่าวต่อเนื่อง </t>
  </si>
  <si>
    <t>2. ส่งเสริมการนำน้ำกลับมาใช้ซ้ำ (Reuse) เช่น นำน้ำจากเครื่องปรับอากาศมาใช้รดน้ำต้นไม้หรือทำความสะอาด</t>
  </si>
  <si>
    <t>3. จัดทำระบบติดตามและรายงานผลรายเดือน พร้อมวิเคราะห์แนวโน้ม เพื่อให้ผู้บริหารและคณะทำงานใช้ประกอบการตัดสินใจ</t>
  </si>
  <si>
    <t>4. รณรงค์และสร้างจิตสำนึกบุคลากร ภายใต้แนวคิด “ใช้น้ำอย่างรู้คุณค่า ใช้เท่าที่จำเป็น”</t>
  </si>
  <si>
    <t>5. วางแผนรองรับในระยะยาว เพื่อป้องกันการกลับมาของปัญหาการใช้น้ำสูง หากจำนวนบุคลากรหรือกิจกรรมในสำนักงานเพิ่มขึ้นอีกครั้ง</t>
  </si>
  <si>
    <t>1.ปรับปรุงมาตรการควบคุมการใช้กระดาษอย่างเข้มงวด โดยส่งเสริมการใช้ระบบอิเล็กทรอนิกส์ (E-Document) และระบบสารบรรณอิเล็กทรอนิกส์</t>
  </si>
  <si>
    <t>2.รณรงค์และสร้างจิตสำนึกบุคลากร ให้ใช้กระดาษอย่างรู้คุณค่า ใช้เฉพาะเมื่อจำเป็น และลดการพิมพ์ที่ไม่จำเป็น</t>
  </si>
  <si>
    <t>3.กำหนดมาตรฐานการพิมพ์ประหยัด เช่น การพิมพ์สองหน้า ตัวอักษรประหยัดหมึก และการนำกระดาษที่ใช้แล้วด้านหนึ่งมาใช้ซ้ำ</t>
  </si>
  <si>
    <t>4.จัดทำระบบติดตามและรายงานผลรายเดือน เพื่อตรวจสอบแนวโน้มการใช้ที่ผิดปกติและดำเนินมาตรการแก้ไขทันที</t>
  </si>
  <si>
    <t>5.ศึกษาและส่งเสริมการใช้กระดาษรีไซเคิลหรือวัสดุทดแทน เพื่อเสริมสร้างการจัดการทรัพยากรอย่างยั่งยืนในระยะยาว</t>
  </si>
  <si>
    <t>4. แม้บางเดือน เช่น กุมภาพันธ์และสิงหาคม จะมีการใช้เพิ่มขึ้น แต่ปริมาณรวมทั้งปียังคงต่ำกว่าเป้าหมายอย่างมาก</t>
  </si>
  <si>
    <t>1.คงไว้ซึ่งมาตรการบริหารจัดการการใช้ยานพาหนะ ที่ประสบความสำเร็จ เช่น การรวมภารกิจและการใช้เส้นทางที่เหมาะสม</t>
  </si>
  <si>
    <t>2.ส่งเสริมการใช้ยานพาหนะพลังงานสะอาด เช่น รถยนต์ไฟฟ้า หรือรถยนต์พลังงานผสม (Hybrid) แทนการใช้น้ำมันเชื้อเพลิง</t>
  </si>
  <si>
    <t>3.พัฒนาระบบติดตามผลรายเดือน เพื่อตรวจสอบการใช้เชื้อเพลิงผิดปกติและรายงานต่อผู้บริหารทันที</t>
  </si>
  <si>
    <t>4.บำรุงรักษายานพาหนะอย่างสม่ำเสมอ เพื่อรักษาประสิทธิภาพและลดการสิ้นเปลืองเชื้อเพลิง</t>
  </si>
  <si>
    <t>5.สร้างจิตสำนึกบุคลากร ภายใต้กิจกรรมสำนักงานสีเขียว เช่น “เดิน–ปั่น–ใช้ร่วม ลดใช้น้ำมัน”</t>
  </si>
  <si>
    <t xml:space="preserve">        สำนักงานมหาวิทยาลัย 2 ได้มีการบันทึกและติดตามปริมาณการใช้น้ำมันเชื้อเพลิงแก๊สโซฮอล์เป็นรายเดือน โดยมอบหมายให้ คณะทำงานหมวด 3 รับผิดชอบในการเก็บรวบรวม</t>
  </si>
  <si>
    <t>1.การปรับแผนการเดินทางและรวมภารกิจ ส่งผลให้ลดการใช้ยานพาหนะที่ใช้น้ำมันแก๊สโซฮอล์ลงอย่างชัดเจน</t>
  </si>
  <si>
    <t>2.จำนวนบุคลากรลดลง จาก 104 คน เหลือ 101 คน ทำให้ค่าเฉลี่ยการใช้ต่อคนลดลงตามไปด้วย</t>
  </si>
  <si>
    <t>3.มาตรการควบคุมการใช้น้ำมันเข้มงวดมากขึ้น โดยเน้นการใช้ยานพาหนะร่วมกันและการใช้ยานพาหนะที่เหมาะสมกับภารกิจ</t>
  </si>
  <si>
    <t>4.แม้ว่าบางเดือน เช่น กุมภาพันธ์และมีนาคม จะมีการใช้เพิ่มขึ้น แต่โดยรวมทั้งปีมีการใช้ลดลงมากกว่า 40%</t>
  </si>
  <si>
    <t>3. พัฒนาระบบติดตามผลการใช้น้ำมันรายเดือน และรายงานให้ผู้บริหารทราบทันทีเมื่อพบความผิดปกติ</t>
  </si>
  <si>
    <t>4. สนับสนุนให้มีการใช้ระบบประชุมออนไลน์ (Online Meeting) ในภารกิจที่สามารถทดแทนการเดินทางได้</t>
  </si>
  <si>
    <t>5. สร้างจิตสำนึกบุคลากรภายใต้กิจกรรมสำนักงานสีเขียว เช่น “ลดการใช้รถ ลดการใช้น้ำมัน เพื่อสิ่งแวดล้อมยั่งยืน”</t>
  </si>
  <si>
    <t>1. ดำเนินการตามมาตรการควบคุมการใช้ยานพาหนะอย่างต่อเนื่อง</t>
  </si>
  <si>
    <t>2. ส่งเสริมการใช้รถยนต์ไฟฟ้า (EV) หรือรถยนต์พลังงานผสม (Hybrid) เพื่อลดการพึ่งพาน้ำมันเชื้อเพลิง</t>
  </si>
  <si>
    <t>1.มาตรการลดและคัดแยกขยะมีประสิทธิภาพมากขึ้น โดยเฉพาะการรณรงค์ลดการใช้บรรจุภัณฑ์ใช้ครั้งเดียว (Single-use) และการนำวัสดุกลับมาใช้ซ้ำ</t>
  </si>
  <si>
    <t>2.จำนวนบุคลากรลดลง จาก 104 คน เหลือ 101 คน ส่งผลให้ปริมาณขยะเฉลี่ยต่อคนลดลงตามไปด้วย</t>
  </si>
  <si>
    <t>3.กิจกรรมที่สร้างขยะขนาดใหญ่ลดลง เมื่อเทียบกับปีก่อน ทำให้ปริมาณขยะรวมลดลงอย่างมีนัยสำคัญ</t>
  </si>
  <si>
    <t>4.แม้ว่าบางเดือน เช่น มีนาคม กรกฎาคม และสิงหาคม จะพบว่าขยะเพิ่มขึ้นกว่าปีก่อน แต่โดยรวมทั้งปีมีแนวโน้มลดลงต่อเนื่อง</t>
  </si>
  <si>
    <t>2.ส่งเสริมกิจกรรม Zero Waste Office โดยเน้นการลดของเสียตั้งแต่ต้นทาง</t>
  </si>
  <si>
    <t>3.จัดให้มี ระบบติดตามและรายงานผลการจัดการขยะรายเดือน เพื่อเฝ้าระวังความผิดปกติในแต่ละช่วงเวลา</t>
  </si>
  <si>
    <t>4.สร้างจิตสำนึกบุคลากรผ่านกิจกรรมสำนักงานสีเขียว เช่น “กินหมดจาน ลดขยะอาหาร” และ “นำแก้วส่วนตัวมาใช้ ลดแก้วพลาสติก”</t>
  </si>
  <si>
    <t>5.ศึกษาความเป็นไปได้ในการนำขยะบางประเภทไปใช้ประโยชน์ใหม่ เช่น การรีไซเคิลและการทำปุ๋ยหมัก</t>
  </si>
  <si>
    <t>1.ดำเนินการตามมาตรการรณรงค์การคัดแยกขยะและลดการใช้บรรจุภัณฑ์ที่ไม่จำเป็นอย่างต่อเนื่อง</t>
  </si>
  <si>
    <t>1. มาตรการบริหารจัดการเศษอาหารมีประสิทธิภาพมากขึ้น โดยเฉพาะการควบคุมปริมาณอาหารในการจัดกิจกรรมและการรณรงค์ “กินหมดจาน ลดการเหลือทิ้ง”</t>
  </si>
  <si>
    <t>2. การจัดกิจกรรมที่มีการใช้หรือจัดเลี้ยงอาหารขนาดใหญ่ลดลง เมื่อเทียบกับปีก่อน ทำให้ปริมาณเศษอาหารรวมลดลงอย่างมีนัยสำคัญ</t>
  </si>
  <si>
    <t>3. จำนวนบุคลากรลดลง จาก 104 คน เหลือ 101 คน ส่งผลให้ค่าเฉลี่ยการใช้ต่อคนลดลงตามไปด้วย</t>
  </si>
  <si>
    <t>4. แม้บางเดือน เช่น มกราคม–มิถุนายน จะยังมีการใช้ใกล้เคียงหรือเพิ่มขึ้นเล็กน้อย แต่โดยรวมทั้งปีปริมาณเศษอาหารลดลงอย่างเด่นชัด</t>
  </si>
  <si>
    <t>1.ดำเนินมาตรการบริหารจัดการเศษอาหารที่มีอยู่ โดยเฉพาะการควบคุมปริมาณอาหารในการจัดกิจกรรมให้เหมาะสมกับจำนวนผู้เข้าร่วมอย่างต่อเนื่อง</t>
  </si>
  <si>
    <t>2.ส่งเสริมการนำเศษอาหารไปใช้ประโยชน์ เช่น การทำปุ๋ยอินทรีย์หรือเป็นอาหารสัตว์ แทนการทิ้งเป็นขยะทั่วไป</t>
  </si>
  <si>
    <t>3.จัดทำระบบติดตามและรายงานปริมาณเศษอาหารรายเดือน เพื่อเฝ้าระวังความผิดปกติและนำข้อมูลมาปรับปรุงแผนการดำเนินงาน</t>
  </si>
  <si>
    <t>4.รณรงค์และสร้างจิตสำนึกบุคลากรอย่างต่อเนื่อง ภายใต้กิจกรรมสำนักงานสีเขียว เช่น “กินพอดี ไม่เหลือทิ้ง”</t>
  </si>
  <si>
    <t>5.ศึกษาความเป็นไปได้ในการใช้เทคโนโลยีจัดการเศษอาหารเพื่อลดปริมาณของเสียในระยะยาว</t>
  </si>
  <si>
    <t>สาเหตุของปริมาณการปล่อยก๊าซเรือนกระจก ปี 2568 ลดลง เนื่องจาก</t>
  </si>
  <si>
    <t>สัดส่วนการปล่อยปี 2568: Scope 2 (ไฟฟ้า) 72.41%, Scope 3 (กระดาษ/น้ำ/ขยะฝังกลบ) 25.86%, Scope 1 (น้ำมันเชื้อเพลิง) 1.73% แสดงว่าไฟฟ้ายังคงเป็นแหล่งปล่อยหลักขององค์กร</t>
  </si>
  <si>
    <t>จึงถือว่า บรรลุเป้าหมายอย่างมีนัยสำคัญ</t>
  </si>
  <si>
    <t xml:space="preserve">         การปล่อยรวมทั้งปี ลดจาก 141.91 tCO₂e (2567) เหลือ 93.99 tCO₂e (2568) ลดลง 47.92 tCO₂e หรือ −33.77% ซึ่ง ต่ำกว่าเป้าหมายปี 2568 (ต้องไม่เกิน 131.98 tCO₂e: ลดลง 7% จากปีฐาน) อยู่ 37.98 tCO₂e </t>
  </si>
  <si>
    <t xml:space="preserve">          โดยสรุป: ปี 2568 สามารถลดการปล่อยก๊าซเรือนกระจกรวมได้มากกว่าที่เป้าหมายกำหนดอย่างชัดเจน อาศัยการลดจาก ไฟฟ้า เป็นหลัก ร่วมกับการลด เชื้อเพลิง–ขยะ–น้ำ </t>
  </si>
  <si>
    <t>ขณะที่ กระดาษ เป็นจุดที่เพิ่มขึ้นและควรเร่งมาตรการ ติดตามรายเดือน เพื่อรักษาผลสัมฤทธิ์ในปีถัดไป.</t>
  </si>
  <si>
    <t>ของเสียและน้ำ (Scope 3) ปรับตัวดีขึ้น: ขยะฝังกลบลดจาก 23.63 → 16.64 tCO₂e (−6.99 t) และน้ำประปาลดจาก 2.75 → 1.10 tCO₂e (−1.65 t), รวมช่วยกดการปล่อยสุทธิ ≈−8.64 t</t>
  </si>
  <si>
    <t>1. ไฟฟ้า (Scope 2) ลดลงอย่างมีนัยสำคัญ: การใช้ไฟฟ้าที่ลดลงทำให้ค่าการปล่อยลดจาก 109.35 → 68.06 tCO₂e (−41.29 tCO₂e, −37.76%) ซึ่งเป็นปัจจัยหลักของผลรวมทั้งระบบ</t>
  </si>
  <si>
    <t>2. เชื้อเพลิง (Scope 1) ลดลงต่อเนื่อง: การควบคุมการใช้ยานพาหนะ การรวมภารกิจ และการบริหารเส้นทาง ส่งผลให้การปล่อยจากดีเซลและแก๊สโซฮอล์ลดรวมกันราว −1.32 tCO₂e (ดีเซล −1.09 t, แก๊สโซฮอล์ −0.22 t)</t>
  </si>
  <si>
    <t>3. ปริมาณบุคลากรลดลงเล็กน้อย ช่วยลดกิจกรรมที่ใช้ทรัพยากรและพลังงานลงตามไปด้วย</t>
  </si>
  <si>
    <t>กำหนดเป้าหมายลดการปล่อยรวมต่อปีและตัวชี้วัดที่ชัดเจน เพื่อไม่ให้ผลวัดผันผวนตามจำนวนบุคลากร</t>
  </si>
  <si>
    <t>ประกาศนโยบาย Paperless และ Zero Single-Use เป็นนโยบายส่วนกลาง พร้อมแผนปฏิบัติระดับหน่วยงาน</t>
  </si>
  <si>
    <t>อาจขยายขอบเขต Scope 3 ให้ครอบคลุมการเดินทางไป–กลับของบุคลากร/การเดินทางราชการโดยบุคคลที่สาม และการจัดซื้อสำคัญ (Green Procurement)</t>
  </si>
  <si>
    <t>Scope 1 (เชื้อเพลิง):  ดำเนินมาตรการ ประชุมออนไลน์ก่อนเดินทาง, รวมภารกิจ-กำหนดเส้นทาง บำรุงรักษารถอยู่เสมอ และทยอยเปลี่ยนรถเป็น EV/Hybrid มากขึ้น</t>
  </si>
  <si>
    <t xml:space="preserve">Scope 2 (ไฟฟ้า): กำหนดอุณหภูมิแอร์/ปิดไฟ-อุปกรณ์/ติดเซนเซอร์และเปลี่ยนอุปกรณ์ประสิทธิภาพสูง </t>
  </si>
  <si>
    <t xml:space="preserve">Scope 3 (กระดาษ–น้ำ–ขยะ): ตั้งค่าพิมพ์สองหน้า-โควตาพิมพ์ ใช้ระบบอิเล็กทรอนิกส์มากขึ้น </t>
  </si>
  <si>
    <t>ตรวจสอบการรั่วของน้ำ อยู่เสมอ</t>
  </si>
  <si>
    <t>พร้อมจัดทำสถิติประจำปี เพื่อนำมาใช้ในการวิเคราะห์เปรียบเทียบกับค่าเป้าหมายด้านสิ่งแวดล้อมตามเกณฑ์สำนักงานสีเขียว ผลการดำเนินงานปรากฏว่า</t>
  </si>
  <si>
    <t xml:space="preserve">          สำนักงานมหาวิทยาลัย 2 ได้มีการบันทึกและติดตามปริมาณการใช้ไฟฟ้าเป็นรายเดือน โดยมอบหมายให้ คณะทำงานหมวด 3 รับผิดชอบในการจัดเก็บและรวบรวมข้อมูล </t>
  </si>
  <si>
    <t xml:space="preserve">          ปี พ.ศ. 2567 มีปริมาณการใช้ไฟฟ้ารวมทั้งสิ้น 218,742 kWh และปี พ.ศ. 2568 มีปริมาณการใช้ไฟฟ้ารวมทั้งสิ้น 136,148 kWh</t>
  </si>
  <si>
    <r>
      <t xml:space="preserve">เมื่อเทียบกับค่าเป้าหมายที่กำหนดให้ลดลงร้อยละ 7 จากปีฐาน (เป้าหมายปี 2568 เท่ากับ 203,430.06 kWh) พบว่า </t>
    </r>
    <r>
      <rPr>
        <b/>
        <sz val="20"/>
        <color theme="1"/>
        <rFont val="TH SarabunPSK"/>
        <family val="2"/>
      </rPr>
      <t>ปริมาณการใช้จริงต่ำกว่าค่าเป้าหมาย ถือว่า สามารถบรรลุได้ตามเป้าหมาย</t>
    </r>
    <r>
      <rPr>
        <sz val="20"/>
        <color theme="1"/>
        <rFont val="TH SarabunPSK"/>
        <family val="2"/>
      </rPr>
      <t>ที่กำหนดไว้</t>
    </r>
  </si>
  <si>
    <r>
      <t xml:space="preserve">          เมื่อเปรียบเทียบระหว่างปี พ.ศ. 2567 และปี พ.ศ. 2568 พบว่า </t>
    </r>
    <r>
      <rPr>
        <b/>
        <sz val="20"/>
        <color theme="1"/>
        <rFont val="TH SarabunPSK"/>
        <family val="2"/>
      </rPr>
      <t>ปริมาณการใช้ไฟฟ้า ลดลง 82,594 kWh หรือคิดเป็นร้อยละ -37.76</t>
    </r>
  </si>
  <si>
    <t xml:space="preserve">          สำนักงานมหาวิทยาลัย 2 ได้มีการบันทึกและติดตามปริมาณการใช้น้ำประปาเป็นรายเดือน โดยมอบหมายให้ คณะทำงานหมวด 3 รับผิดชอบในการเก็บรวบรวมข้อมูล พร้อมจัดทำสถิติประจำปี </t>
  </si>
  <si>
    <t>เพื่อนำมาใช้วิเคราะห์และประเมินสถานการณ์การใช้น้ำของสำนักงาน รวมทั้งเปรียบเทียบกับค่าเป้าหมายด้านสิ่งแวดล้อมตามเกณฑ์สำนักงานสีเขียว ผลการดำเนินงานปรากฏว่า</t>
  </si>
  <si>
    <t xml:space="preserve">          ปี พ.ศ. 2567 มีปริมาณการใช้น้ำประปารวมทั้งสิ้น 5,084 ลบ.ม. หรือเฉลี่ย 48.88 ลบ.ม./คน/ปี และปี พ.ศ. 2568 มีปริมาณการใช้น้ำประปารวมทั้งสิ้น 2,036 ลบ.ม. หรือเฉลี่ย 20.16 ลบ.ม./คน/ปี</t>
  </si>
  <si>
    <r>
      <t xml:space="preserve">          เมื่อเปรียบเทียบระหว่างปี พ.ศ. 2567 และปี พ.ศ. 2568 พบว่า </t>
    </r>
    <r>
      <rPr>
        <b/>
        <sz val="18"/>
        <color theme="1"/>
        <rFont val="TH SarabunPSK"/>
        <family val="2"/>
      </rPr>
      <t>ปริมาณการใช้น้ำประปา ลดลง 3,048 ลบ.ม. หรือคิดเป็นร้อยละ -59.95</t>
    </r>
  </si>
  <si>
    <r>
      <t>เมื่อเปรียบเทียบกับค่าเป้าหมายที่กำหนดให้ลดลงร้อยละ 7 จากปีฐาน (เป้าหมายปี 2568 เท่ากับ 4,728.12 ลบ.ม.) พบว่า ป</t>
    </r>
    <r>
      <rPr>
        <b/>
        <sz val="18"/>
        <color theme="1"/>
        <rFont val="TH SarabunPSK"/>
        <family val="2"/>
      </rPr>
      <t xml:space="preserve">ริมาณการใช้จริงต่ำกว่าค่าเป้าหมายจำนวน 2,692.12 ลบ.ม. หรือคิดเป็นร้อยละ -56.94 </t>
    </r>
  </si>
  <si>
    <r>
      <t>ถือว่า</t>
    </r>
    <r>
      <rPr>
        <b/>
        <sz val="18"/>
        <color theme="1"/>
        <rFont val="TH SarabunPSK"/>
        <family val="2"/>
      </rPr>
      <t>สามารถบรรลุได้ตามเป้าหมาย</t>
    </r>
    <r>
      <rPr>
        <sz val="18"/>
        <color theme="1"/>
        <rFont val="TH SarabunPSK"/>
        <family val="2"/>
      </rPr>
      <t>ที่กำหนดไว้</t>
    </r>
  </si>
  <si>
    <t xml:space="preserve">          สำนักงานมหาวิทยาลัย 2 ได้ดำเนินการบันทึกและติดตามปริมาณการใช้กระดาษเป็นรายเดือน โดยมอบหมายให้ คณะทำงานหมวด 3 </t>
  </si>
  <si>
    <t>ทำหน้าที่ในการรวบรวมและจัดทำสถิติประจำปี เพื่อใช้เป็นข้อมูลในการประเมินผลและเปรียบเทียบกับค่าเป้าหมายด้านสิ่งแวดล้อม ตามเกณฑ์สำนักงานสีเขียว ผลการดำเนินงานปรากฏว่า</t>
  </si>
  <si>
    <t xml:space="preserve">          ปี พ.ศ. 2567 มีปริมาณการใช้กระดาษรวมทั้งสิ้น 1,537.5 กิโลกรัม หรือเฉลี่ย 14.78 กิโลกรัมต่อคนต่อปี และปี พ.ศ. 2568 มีปริมาณการใช้กระดาษรวมทั้งสิ้น 3,120 กิโลกรัม หรือเฉลี่ย 30.89 กิโลกรัมต่อคนต่อปี</t>
  </si>
  <si>
    <t>1.ปริมาณการใช้กระดาษเพิ่มขึ้นซึ่งอาจเกิดจากการจัดกิจกรรม การจัดประชุมใหญ่ หรือการพิมพ์เอกสารจำนวนมาก</t>
  </si>
  <si>
    <t>2.มาตรการลดการใช้กระดาษยังไม่เข้มงวดเพียงพอ โดยเฉพาะในช่วงที่ต้องดำเนินงานด้านเอกสารหรือกิจกรรมขนาดใหญ่</t>
  </si>
  <si>
    <r>
      <t xml:space="preserve">เมื่อเปรียบเทียบระหว่างปี พ.ศ. 2567 และปี พ.ศ. 2568 พบว่า </t>
    </r>
    <r>
      <rPr>
        <b/>
        <sz val="18"/>
        <color theme="1"/>
        <rFont val="TH SarabunPSK"/>
        <family val="2"/>
      </rPr>
      <t>ปริมาณการใช้กระดาษ เพิ่มขึ้น 1,582.5 กิโลกรัม หรือคิดเป็นร้อยละ +102.93</t>
    </r>
  </si>
  <si>
    <r>
      <t xml:space="preserve">จึงถือว่า </t>
    </r>
    <r>
      <rPr>
        <b/>
        <sz val="18"/>
        <color theme="1"/>
        <rFont val="TH SarabunPSK"/>
        <family val="2"/>
      </rPr>
      <t>ไม่บรรลุเป้าหมาย</t>
    </r>
    <r>
      <rPr>
        <sz val="18"/>
        <color theme="1"/>
        <rFont val="TH SarabunPSK"/>
        <family val="2"/>
      </rPr>
      <t xml:space="preserve"> ตามเกณฑ์สำนักงานสีเขียว</t>
    </r>
  </si>
  <si>
    <r>
      <t xml:space="preserve">เมื่อเปรียบเทียบกับค่าเป้าหมายที่กำหนดให้ลดลงร้อยละ 7 จากปีฐาน (เป้าหมายปี 2568 เท่ากับ 1,429.88 กิโลกรัม) พบว่า </t>
    </r>
    <r>
      <rPr>
        <b/>
        <sz val="18"/>
        <color theme="1"/>
        <rFont val="TH SarabunPSK"/>
        <family val="2"/>
      </rPr>
      <t xml:space="preserve">ปริมาณการใช้จริงสูงกว่าเป้าหมาย จำนวน 1,690.12 กิโลกรัม หรือคิดเป็นร้อยละ +118.20 </t>
    </r>
  </si>
  <si>
    <t>1. การปรับลดการใช้งานยานพาหนะที่ใช้น้ำมันดีเซล มีความต่อเนื่องจากปีก่อน ทำให้ความถี่ในการเติมเชื้อเพลิงลดลง</t>
  </si>
  <si>
    <t>2. การรวมภารกิจการเดินทางและการบริหารเส้นทาง มีประสิทธิภาพมากขึ้น ส่งผลให้การสิ้นเปลืองเชื้อเพลิงลดลงอย่างเด่นชัด</t>
  </si>
  <si>
    <t>3. จำนวนบุคลากรลดลงเล็กน้อย (จาก 104 คน → 101 คน) ส่งผลให้การใช้เชื้อเพลิงต่อคนเฉลี่ยลดลงตามไปด้วย</t>
  </si>
  <si>
    <t xml:space="preserve">          สำนักงานมหาวิทยาลัย 2 ได้จัดให้มีการบันทึกและติดตามปริมาณการใช้น้ำมันเชื้อเพลิงดีเซลเป็นรายเดือน โดยมอบหมายให้ คณะทำงานหมวด 3</t>
  </si>
  <si>
    <t xml:space="preserve"> เป็นผู้รวบรวมและจัดทำสถิติประจำปี เพื่อใช้ในการวิเคราะห์สถานการณ์และเปรียบเทียบกับค่าเป้าหมายด้านสิ่งแวดล้อมของสำนักงานตามเกณฑ์สำนักงานสีเขียว ผลการดำเนินงานปรากฏว่า</t>
  </si>
  <si>
    <t xml:space="preserve">          ปี พ.ศ. 2567 มีปริมาณการใช้ดีเซลรวมทั้งสิ้น 873.97 ลิตร หรือเฉลี่ย 8.40 ลิตรต่อคนต่อปี และปี พ.ศ. 2568 มีปริมาณการใช้ดีเซลรวมทั้งสิ้น 474.57 ลิตร หรือเฉลี่ย 4.70 ลิตรต่อคนต่อปี</t>
  </si>
  <si>
    <r>
      <t xml:space="preserve">เมื่อเปรียบเทียบระหว่างปี พ.ศ. 2567 และปี พ.ศ. 2568 พบว่า </t>
    </r>
    <r>
      <rPr>
        <b/>
        <sz val="18"/>
        <color theme="1"/>
        <rFont val="TH SarabunPSK"/>
        <family val="2"/>
      </rPr>
      <t>ปริมาณการใช้ดีเซล ลดลง 399.40 ลิตร หรือคิดเป็นร้อยละ −45.70</t>
    </r>
  </si>
  <si>
    <r>
      <t xml:space="preserve">เมื่อเปรียบเทียบกับค่าเป้าหมายที่กำหนดให้ลดลงร้อยละ 7 จากปีฐาน (เป้าหมายปี 2568 เท่ากับ 812.79 ลิตร) พบว่า </t>
    </r>
    <r>
      <rPr>
        <b/>
        <sz val="18"/>
        <color theme="1"/>
        <rFont val="TH SarabunPSK"/>
        <family val="2"/>
      </rPr>
      <t xml:space="preserve">ปริมาณการใช้จริงต่ำกว่าค่าเป้าหมายจำนวน 338.22 ลิตร หรือคิดเป็นร้อยละ −41.61 จึงถือว่า บรรลุเป้าหมาย </t>
    </r>
    <r>
      <rPr>
        <sz val="18"/>
        <color theme="1"/>
        <rFont val="TH SarabunPSK"/>
        <family val="2"/>
      </rPr>
      <t>ตามเกณฑ์สำนักงานสีเขียว</t>
    </r>
  </si>
  <si>
    <t>และจัดทำสถิติประจำปี เพื่อใช้เป็นข้อมูลในการประเมินและเปรียบเทียบกับค่าเป้าหมายตามเกณฑ์สำนักงานสีเขียว ผลการดำเนินงานปรากฏว่า</t>
  </si>
  <si>
    <t xml:space="preserve">           ปี พ.ศ. 2567 มีปริมาณการใช้แก๊สโซฮอล์รวมทั้งสิ้น 248.03 ลิตร หรือเฉลี่ย 2.38 ลิตรต่อคนต่อปี และปี พ.ศ. 2568 มีปริมาณการใช้แก๊สโซฮอล์รวมทั้งสิ้น 139.52 ลิตร หรือเฉลี่ย 1.38 ลิตรต่อคนต่อปี</t>
  </si>
  <si>
    <r>
      <t xml:space="preserve">เมื่อเปรียบเทียบระหว่างปี พ.ศ. 2567 และปี พ.ศ. 2568 พบว่า </t>
    </r>
    <r>
      <rPr>
        <b/>
        <sz val="18"/>
        <color theme="1"/>
        <rFont val="TH SarabunPSK"/>
        <family val="2"/>
      </rPr>
      <t>ปริมาณการใช้แก๊สโซฮอล์ ลดลง 108.51 ลิตร หรือคิดเป็นร้อยละ -43.75</t>
    </r>
  </si>
  <si>
    <r>
      <t xml:space="preserve">เมื่อเปรียบเทียบกับค่าเป้าหมายที่กำหนดให้ลดลงร้อยละ 7 จากปีฐาน (เป้าหมายปี 2568 เท่ากับ 230.67 ลิตร) พบว่า </t>
    </r>
    <r>
      <rPr>
        <b/>
        <sz val="18"/>
        <color theme="1"/>
        <rFont val="TH SarabunPSK"/>
        <family val="2"/>
      </rPr>
      <t>ปริมาณการใช้จริงต่ำกว่าค่าเป้าหมายจำนวน 91.15 ลิตร หรือคิดเป็นร้อยละ -39.51 จึงถือว่าบรรลุตามเป้าหมาย</t>
    </r>
    <r>
      <rPr>
        <sz val="18"/>
        <color theme="1"/>
        <rFont val="TH SarabunPSK"/>
        <family val="2"/>
      </rPr>
      <t>ที่กำหนดไว้</t>
    </r>
  </si>
  <si>
    <t>เพื่อนำมาวิเคราะห์เปรียบเทียบกับค่าเป้าหมายด้านสิ่งแวดล้อมตามเกณฑ์สำนักงานสีเขียว ผลการดำเนินงานปรากฏว่า</t>
  </si>
  <si>
    <t xml:space="preserve">           สำนักงานมหาวิทยาลัย 2 ได้มีการบันทึกและติดตามปริมาณขยะทั่วไปเป็นรายเดือน โดยมอบหมายให้ คณะทำงานหมวด 3 ทำหน้าที่ในการเก็บรวบรวมข้อมูลและจัดทำสถิติประจำปี </t>
  </si>
  <si>
    <t xml:space="preserve">          ปี พ.ศ. 2567 มีปริมาณขยะทั่วไปทั้งปีรวม 10,185 กิโลกรัม หรือเฉลี่ย 97.93 กิโลกรัมต่อคนต่อปี และ ปี พ.ศ. 2568 มีปริมาณขยะทั่วไปทั้งปีรวม 7,174 กิโลกรัม หรือเฉลี่ย 71.03 กิโลกรัมต่อคนต่อปี</t>
  </si>
  <si>
    <r>
      <t xml:space="preserve">เมื่อเปรียบเทียบระหว่างปี พ.ศ. 2567 และปี พ.ศ. 2568 พบว่า </t>
    </r>
    <r>
      <rPr>
        <b/>
        <sz val="18"/>
        <color theme="1"/>
        <rFont val="TH SarabunPSK"/>
        <family val="2"/>
      </rPr>
      <t>ปริมาณขยะทั่วไป ลดลง 3,011 กิโลกรัม หรือคิดเป็นร้อยละ -29.56</t>
    </r>
  </si>
  <si>
    <r>
      <t xml:space="preserve">เมื่อเปรียบเทียบกับค่าเป้าหมายที่กำหนดให้ลดลงร้อยละ 7 จากปีฐาน (เป้าหมายปี 2568 เท่ากับ 9,472.05 กิโลกรัม) พบว่า </t>
    </r>
    <r>
      <rPr>
        <b/>
        <sz val="18"/>
        <color theme="1"/>
        <rFont val="TH SarabunPSK"/>
        <family val="2"/>
      </rPr>
      <t>ปริมาณการใช้จริงต่ำกว่าค่าเป้าหมายจำนวน 2,298.05 กิโลกรัม หรือคิดเป็นร้อยละ −24.26</t>
    </r>
    <r>
      <rPr>
        <sz val="18"/>
        <color theme="1"/>
        <rFont val="TH SarabunPSK"/>
        <family val="2"/>
      </rPr>
      <t xml:space="preserve"> </t>
    </r>
  </si>
  <si>
    <r>
      <t>จึงถือว่า</t>
    </r>
    <r>
      <rPr>
        <b/>
        <sz val="18"/>
        <color theme="1"/>
        <rFont val="TH SarabunPSK"/>
        <family val="2"/>
      </rPr>
      <t xml:space="preserve"> บรรลุเป้าหมาย</t>
    </r>
    <r>
      <rPr>
        <sz val="18"/>
        <color theme="1"/>
        <rFont val="TH SarabunPSK"/>
        <family val="2"/>
      </rPr>
      <t xml:space="preserve"> ตามเกณฑ์สำนักงานสีเขียว</t>
    </r>
  </si>
  <si>
    <r>
      <t xml:space="preserve">ปริมาณเศษอาหารที่ </t>
    </r>
    <r>
      <rPr>
        <b/>
        <sz val="18"/>
        <color rgb="FFFF0000"/>
        <rFont val="TH SarabunPSK"/>
        <family val="2"/>
      </rPr>
      <t>เพิ่มขึ้น</t>
    </r>
    <r>
      <rPr>
        <b/>
        <sz val="18"/>
        <color theme="1"/>
        <rFont val="TH SarabunPSK"/>
        <family val="2"/>
      </rPr>
      <t xml:space="preserve"> /(-ลดลง) เทียบกับปี 2567</t>
    </r>
  </si>
  <si>
    <t xml:space="preserve"> เพื่อนำมาประเมินสถานการณ์การจัดการของเสีย และเปรียบเทียบกับค่าเป้าหมายด้านสิ่งแวดล้อมตามเกณฑ์สำนักงานสีเขียว ผลการดำเนินงานปรากฏว่า</t>
  </si>
  <si>
    <t xml:space="preserve">          สำนักงานมหาวิทยาลัย 2 ได้มีการบันทึกและติดตามปริมาณเศษอาหารเป็นรายเดือน โดยมอบหมายให้ คณะทำงานหมวด 3 รับผิดชอบในการเก็บข้อมูลและจัดทำสถิติประจำปี</t>
  </si>
  <si>
    <t>ปี พ.ศ. 2567 มีปริมาณเศษอาหารรวมทั้งสิ้น 9,186 กิโลกรัม หรือเฉลี่ย 88.33 กิโลกรัมต่อคนต่อปี และ ปี พ.ศ. 2568 มีปริมาณเศษอาหารรวมทั้งสิ้น 5,513 กิโลกรัม หรือเฉลี่ย 54.58 กิโลกรัมต่อคนต่อปี</t>
  </si>
  <si>
    <r>
      <t xml:space="preserve">เมื่อเปรียบเทียบกับค่าเป้าหมายที่กำหนดให้ลดลงร้อยละ 7 จากปีฐาน (เป้าหมายปี 2568 เท่ากับ 8,557.56 กิโลกรัม) พบว่า </t>
    </r>
    <r>
      <rPr>
        <b/>
        <sz val="18"/>
        <color theme="1"/>
        <rFont val="TH SarabunPSK"/>
        <family val="2"/>
      </rPr>
      <t xml:space="preserve">ปริมาณการใช้จริงต่ำกว่าค่าเป้าหมายจำนวน 3,044.56 กิโลกรัม หรือคิดเป็นร้อยละ −35.57 </t>
    </r>
  </si>
  <si>
    <r>
      <t xml:space="preserve">จึงถือว่า </t>
    </r>
    <r>
      <rPr>
        <b/>
        <sz val="18"/>
        <color theme="1"/>
        <rFont val="TH SarabunPSK"/>
        <family val="2"/>
      </rPr>
      <t xml:space="preserve">บรรลุเป้าหมาย </t>
    </r>
    <r>
      <rPr>
        <sz val="18"/>
        <color theme="1"/>
        <rFont val="TH SarabunPSK"/>
        <family val="2"/>
      </rPr>
      <t>ตามเกณฑ์สำนักงานสีเขียว</t>
    </r>
  </si>
  <si>
    <r>
      <t xml:space="preserve">เมื่อเปรียบเทียบระหว่างปี พ.ศ. 2567 และปี พ.ศ. 2568 พบว่า </t>
    </r>
    <r>
      <rPr>
        <b/>
        <sz val="18"/>
        <color theme="1"/>
        <rFont val="TH SarabunPSK"/>
        <family val="2"/>
      </rPr>
      <t>ปริมาณเศษอาหาร ลดลง 3,673 กิโลกรัม หรือคิดเป็นร้อยละ −39.98</t>
    </r>
  </si>
  <si>
    <t>5) 0 หมายถึงไม่มีการใช้งานในเดือน มกราคม – ธันวาคม 2567</t>
  </si>
  <si>
    <t>5) 0 หมายถึงไม่มีการใช้งานในเดือน มกราคม – ธันวาคม 2568</t>
  </si>
  <si>
    <t>ค่า CF (2568)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</si>
</sst>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000"/>
  </numFmts>
  <fonts count="54">
    <font>
      <sz val="12"/>
      <color theme="1"/>
      <name val="Calibri"/>
      <family val="2"/>
      <scheme val="minor"/>
    </font>
    <font>
      <sz val="16"/>
      <color theme="1"/>
      <name val="AngsanaUPC"/>
      <family val="2"/>
      <charset val="222"/>
    </font>
    <font>
      <sz val="16"/>
      <color theme="1"/>
      <name val="AngsanaUPC"/>
      <family val="2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u/>
      <sz val="12"/>
      <color theme="11"/>
      <name val="Calibri"/>
      <family val="2"/>
      <scheme val="minor"/>
    </font>
    <font>
      <sz val="16"/>
      <color theme="1"/>
      <name val="TH SarabunPSK"/>
      <family val="2"/>
    </font>
    <font>
      <u/>
      <sz val="12"/>
      <color theme="10"/>
      <name val="Calibri"/>
      <family val="2"/>
      <scheme val="minor"/>
    </font>
    <font>
      <sz val="11"/>
      <color indexed="8"/>
      <name val="Tahoma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2"/>
      <name val="Eucrosi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  <charset val="222"/>
    </font>
    <font>
      <sz val="12"/>
      <name val="CordiaUPC"/>
      <family val="2"/>
      <charset val="222"/>
    </font>
    <font>
      <sz val="12"/>
      <name val="AngsanaUPC"/>
      <family val="1"/>
    </font>
    <font>
      <u/>
      <sz val="12"/>
      <color theme="10"/>
      <name val="CordiaUPC"/>
      <family val="2"/>
      <charset val="222"/>
    </font>
    <font>
      <b/>
      <sz val="16"/>
      <color theme="1"/>
      <name val="TH SarabunPSK"/>
      <family val="2"/>
    </font>
    <font>
      <sz val="16"/>
      <color theme="1"/>
      <name val="AngsanaUPC"/>
      <family val="2"/>
      <charset val="222"/>
    </font>
    <font>
      <sz val="12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sz val="18"/>
      <name val="TH SarabunPSK"/>
      <family val="2"/>
    </font>
    <font>
      <b/>
      <u/>
      <vertAlign val="superscript"/>
      <sz val="18"/>
      <color theme="1"/>
      <name val="TH SarabunPSK"/>
      <family val="2"/>
    </font>
    <font>
      <b/>
      <sz val="24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color rgb="FF000000"/>
      <name val="TH SarabunPSK"/>
      <family val="2"/>
    </font>
    <font>
      <sz val="11"/>
      <color theme="1"/>
      <name val="TH SarabunPSK"/>
      <family val="2"/>
    </font>
    <font>
      <b/>
      <u/>
      <sz val="20"/>
      <color rgb="FF000000"/>
      <name val="TH SarabunPSK"/>
      <family val="2"/>
    </font>
    <font>
      <b/>
      <vertAlign val="superscript"/>
      <sz val="20"/>
      <color rgb="FF000000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b/>
      <vertAlign val="superscript"/>
      <sz val="18"/>
      <color rgb="FF000000"/>
      <name val="TH SarabunPSK"/>
      <family val="2"/>
    </font>
    <font>
      <sz val="18"/>
      <color rgb="FF212529"/>
      <name val="TH SarabunPSK"/>
      <family val="2"/>
    </font>
    <font>
      <vertAlign val="superscript"/>
      <sz val="18"/>
      <color rgb="FF000000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3"/>
      <name val="TH SarabunPSK"/>
      <family val="2"/>
    </font>
    <font>
      <b/>
      <sz val="18"/>
      <color rgb="FF0070C0"/>
      <name val="TH SarabunPSK"/>
      <family val="2"/>
    </font>
    <font>
      <sz val="20"/>
      <color theme="1"/>
      <name val="TH SarabunPSK"/>
      <family val="2"/>
    </font>
    <font>
      <sz val="20"/>
      <color rgb="FF212529"/>
      <name val="TH SarabunPSK"/>
      <family val="2"/>
    </font>
    <font>
      <b/>
      <sz val="22"/>
      <color rgb="FF000000"/>
      <name val="TH SarabunPSK"/>
      <family val="2"/>
    </font>
    <font>
      <b/>
      <sz val="20"/>
      <color rgb="FFFF0000"/>
      <name val="TH SarabunPSK"/>
      <family val="2"/>
    </font>
    <font>
      <u/>
      <sz val="16"/>
      <color theme="1"/>
      <name val="TH SarabunPSK"/>
      <family val="2"/>
    </font>
    <font>
      <u/>
      <sz val="18"/>
      <color theme="1"/>
      <name val="TH SarabunPSK"/>
      <family val="2"/>
    </font>
    <font>
      <b/>
      <u/>
      <sz val="20"/>
      <color theme="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12" fillId="0" borderId="0"/>
    <xf numFmtId="0" fontId="12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43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3" fillId="0" borderId="0"/>
    <xf numFmtId="0" fontId="14" fillId="0" borderId="0"/>
    <xf numFmtId="164" fontId="11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5" fillId="0" borderId="0"/>
    <xf numFmtId="164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1" fillId="0" borderId="0"/>
    <xf numFmtId="0" fontId="16" fillId="0" borderId="0"/>
    <xf numFmtId="43" fontId="14" fillId="0" borderId="0" applyFont="0" applyFill="0" applyBorder="0" applyAlignment="0" applyProtection="0"/>
    <xf numFmtId="0" fontId="14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/>
    <xf numFmtId="0" fontId="2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2" fontId="6" fillId="0" borderId="0" applyFill="0" applyProtection="0"/>
    <xf numFmtId="164" fontId="2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85">
    <xf numFmtId="0" fontId="0" fillId="0" borderId="0" xfId="0"/>
    <xf numFmtId="0" fontId="8" fillId="0" borderId="0" xfId="0" applyFont="1"/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" fontId="8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65" fontId="19" fillId="0" borderId="0" xfId="159" applyNumberFormat="1" applyFont="1" applyFill="1" applyBorder="1" applyAlignment="1">
      <alignment horizontal="center" vertical="center"/>
    </xf>
    <xf numFmtId="165" fontId="19" fillId="0" borderId="0" xfId="159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26" fillId="0" borderId="0" xfId="0" applyFont="1"/>
    <xf numFmtId="0" fontId="23" fillId="0" borderId="0" xfId="0" applyFont="1"/>
    <xf numFmtId="0" fontId="22" fillId="0" borderId="0" xfId="0" applyFont="1" applyAlignment="1">
      <alignment horizontal="right"/>
    </xf>
    <xf numFmtId="0" fontId="22" fillId="11" borderId="0" xfId="0" applyFont="1" applyFill="1"/>
    <xf numFmtId="0" fontId="23" fillId="0" borderId="14" xfId="0" applyFont="1" applyBorder="1" applyAlignment="1">
      <alignment horizontal="center"/>
    </xf>
    <xf numFmtId="1" fontId="23" fillId="0" borderId="9" xfId="159" applyNumberFormat="1" applyFont="1" applyBorder="1" applyAlignment="1">
      <alignment horizontal="center" vertical="center"/>
    </xf>
    <xf numFmtId="1" fontId="23" fillId="0" borderId="9" xfId="0" applyNumberFormat="1" applyFont="1" applyBorder="1" applyAlignment="1">
      <alignment horizontal="center"/>
    </xf>
    <xf numFmtId="1" fontId="23" fillId="0" borderId="3" xfId="159" applyNumberFormat="1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1" fontId="23" fillId="0" borderId="12" xfId="159" applyNumberFormat="1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center"/>
    </xf>
    <xf numFmtId="1" fontId="23" fillId="0" borderId="7" xfId="159" applyNumberFormat="1" applyFont="1" applyBorder="1" applyAlignment="1">
      <alignment horizontal="center"/>
    </xf>
    <xf numFmtId="2" fontId="28" fillId="0" borderId="7" xfId="0" applyNumberFormat="1" applyFont="1" applyBorder="1" applyAlignment="1">
      <alignment horizontal="center"/>
    </xf>
    <xf numFmtId="10" fontId="28" fillId="0" borderId="8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10" fontId="23" fillId="0" borderId="8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23" fillId="0" borderId="5" xfId="159" applyNumberFormat="1" applyFont="1" applyBorder="1" applyAlignment="1">
      <alignment horizontal="center" vertical="center"/>
    </xf>
    <xf numFmtId="1" fontId="23" fillId="0" borderId="5" xfId="0" applyNumberFormat="1" applyFont="1" applyBorder="1" applyAlignment="1">
      <alignment horizontal="center"/>
    </xf>
    <xf numFmtId="1" fontId="23" fillId="0" borderId="5" xfId="159" applyNumberFormat="1" applyFont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1" fontId="22" fillId="14" borderId="11" xfId="159" applyNumberFormat="1" applyFont="1" applyFill="1" applyBorder="1" applyAlignment="1">
      <alignment horizontal="center" vertical="center"/>
    </xf>
    <xf numFmtId="1" fontId="22" fillId="13" borderId="7" xfId="159" applyNumberFormat="1" applyFont="1" applyFill="1" applyBorder="1" applyAlignment="1">
      <alignment horizontal="center" vertical="center"/>
    </xf>
    <xf numFmtId="1" fontId="22" fillId="15" borderId="7" xfId="159" applyNumberFormat="1" applyFont="1" applyFill="1" applyBorder="1" applyAlignment="1">
      <alignment horizontal="center"/>
    </xf>
    <xf numFmtId="1" fontId="22" fillId="16" borderId="7" xfId="159" applyNumberFormat="1" applyFont="1" applyFill="1" applyBorder="1" applyAlignment="1">
      <alignment horizontal="center"/>
    </xf>
    <xf numFmtId="1" fontId="22" fillId="19" borderId="7" xfId="159" applyNumberFormat="1" applyFont="1" applyFill="1" applyBorder="1" applyAlignment="1">
      <alignment horizontal="center"/>
    </xf>
    <xf numFmtId="2" fontId="27" fillId="12" borderId="3" xfId="0" applyNumberFormat="1" applyFont="1" applyFill="1" applyBorder="1" applyAlignment="1">
      <alignment horizontal="center" vertical="center"/>
    </xf>
    <xf numFmtId="10" fontId="22" fillId="2" borderId="4" xfId="0" applyNumberFormat="1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/>
    </xf>
    <xf numFmtId="1" fontId="22" fillId="5" borderId="10" xfId="159" applyNumberFormat="1" applyFont="1" applyFill="1" applyBorder="1" applyAlignment="1">
      <alignment horizontal="center" vertical="center"/>
    </xf>
    <xf numFmtId="1" fontId="22" fillId="10" borderId="10" xfId="159" applyNumberFormat="1" applyFont="1" applyFill="1" applyBorder="1" applyAlignment="1">
      <alignment horizontal="center" vertical="center"/>
    </xf>
    <xf numFmtId="1" fontId="22" fillId="17" borderId="10" xfId="159" applyNumberFormat="1" applyFont="1" applyFill="1" applyBorder="1" applyAlignment="1">
      <alignment horizontal="center" vertical="center"/>
    </xf>
    <xf numFmtId="1" fontId="22" fillId="18" borderId="10" xfId="159" applyNumberFormat="1" applyFont="1" applyFill="1" applyBorder="1" applyAlignment="1">
      <alignment horizontal="center" vertical="center"/>
    </xf>
    <xf numFmtId="1" fontId="22" fillId="6" borderId="5" xfId="159" applyNumberFormat="1" applyFont="1" applyFill="1" applyBorder="1" applyAlignment="1">
      <alignment horizontal="center"/>
    </xf>
    <xf numFmtId="2" fontId="28" fillId="0" borderId="3" xfId="0" applyNumberFormat="1" applyFont="1" applyBorder="1" applyAlignment="1">
      <alignment horizontal="center"/>
    </xf>
    <xf numFmtId="10" fontId="28" fillId="0" borderId="4" xfId="0" applyNumberFormat="1" applyFont="1" applyBorder="1" applyAlignment="1">
      <alignment horizontal="center"/>
    </xf>
    <xf numFmtId="2" fontId="23" fillId="0" borderId="5" xfId="0" applyNumberFormat="1" applyFont="1" applyBorder="1" applyAlignment="1">
      <alignment horizontal="center"/>
    </xf>
    <xf numFmtId="10" fontId="23" fillId="0" borderId="6" xfId="0" applyNumberFormat="1" applyFont="1" applyBorder="1" applyAlignment="1">
      <alignment horizontal="center"/>
    </xf>
    <xf numFmtId="0" fontId="22" fillId="14" borderId="24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0" fontId="22" fillId="4" borderId="7" xfId="0" applyFont="1" applyFill="1" applyBorder="1" applyAlignment="1">
      <alignment horizontal="center" wrapText="1"/>
    </xf>
    <xf numFmtId="0" fontId="22" fillId="17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1" fontId="22" fillId="3" borderId="7" xfId="159" applyNumberFormat="1" applyFont="1" applyFill="1" applyBorder="1" applyAlignment="1">
      <alignment horizontal="center"/>
    </xf>
    <xf numFmtId="1" fontId="22" fillId="3" borderId="10" xfId="159" applyNumberFormat="1" applyFont="1" applyFill="1" applyBorder="1" applyAlignment="1">
      <alignment horizontal="center" vertical="center"/>
    </xf>
    <xf numFmtId="1" fontId="22" fillId="17" borderId="7" xfId="159" applyNumberFormat="1" applyFont="1" applyFill="1" applyBorder="1" applyAlignment="1">
      <alignment horizontal="center"/>
    </xf>
    <xf numFmtId="0" fontId="22" fillId="8" borderId="20" xfId="0" applyFont="1" applyFill="1" applyBorder="1" applyAlignment="1">
      <alignment horizontal="center" vertical="center" wrapText="1"/>
    </xf>
    <xf numFmtId="0" fontId="22" fillId="10" borderId="20" xfId="0" applyFont="1" applyFill="1" applyBorder="1" applyAlignment="1">
      <alignment horizontal="center" vertical="center" wrapText="1"/>
    </xf>
    <xf numFmtId="1" fontId="22" fillId="10" borderId="7" xfId="159" applyNumberFormat="1" applyFont="1" applyFill="1" applyBorder="1" applyAlignment="1">
      <alignment horizontal="center"/>
    </xf>
    <xf numFmtId="1" fontId="22" fillId="8" borderId="7" xfId="159" applyNumberFormat="1" applyFont="1" applyFill="1" applyBorder="1" applyAlignment="1">
      <alignment horizontal="center"/>
    </xf>
    <xf numFmtId="1" fontId="22" fillId="8" borderId="10" xfId="159" applyNumberFormat="1" applyFont="1" applyFill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/>
    </xf>
    <xf numFmtId="0" fontId="22" fillId="14" borderId="10" xfId="0" applyFont="1" applyFill="1" applyBorder="1" applyAlignment="1">
      <alignment horizontal="center"/>
    </xf>
    <xf numFmtId="0" fontId="22" fillId="13" borderId="5" xfId="0" applyFont="1" applyFill="1" applyBorder="1" applyAlignment="1">
      <alignment horizontal="center"/>
    </xf>
    <xf numFmtId="0" fontId="22" fillId="15" borderId="10" xfId="0" applyFont="1" applyFill="1" applyBorder="1" applyAlignment="1">
      <alignment horizontal="center"/>
    </xf>
    <xf numFmtId="0" fontId="22" fillId="16" borderId="5" xfId="0" applyFont="1" applyFill="1" applyBorder="1" applyAlignment="1">
      <alignment horizontal="center"/>
    </xf>
    <xf numFmtId="0" fontId="32" fillId="22" borderId="2" xfId="0" applyFont="1" applyFill="1" applyBorder="1" applyAlignment="1">
      <alignment horizontal="center" vertical="center"/>
    </xf>
    <xf numFmtId="0" fontId="34" fillId="0" borderId="0" xfId="0" applyFont="1"/>
    <xf numFmtId="0" fontId="37" fillId="9" borderId="23" xfId="0" applyFont="1" applyFill="1" applyBorder="1" applyAlignment="1">
      <alignment horizontal="center" vertical="center"/>
    </xf>
    <xf numFmtId="0" fontId="38" fillId="23" borderId="46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horizontal="center" vertical="center" wrapText="1"/>
    </xf>
    <xf numFmtId="0" fontId="37" fillId="23" borderId="47" xfId="0" applyFont="1" applyFill="1" applyBorder="1" applyAlignment="1">
      <alignment vertical="center" wrapText="1"/>
    </xf>
    <xf numFmtId="0" fontId="38" fillId="23" borderId="48" xfId="0" applyFont="1" applyFill="1" applyBorder="1" applyAlignment="1">
      <alignment horizontal="center" vertical="center" wrapText="1"/>
    </xf>
    <xf numFmtId="0" fontId="38" fillId="23" borderId="49" xfId="0" applyFont="1" applyFill="1" applyBorder="1" applyAlignment="1">
      <alignment horizontal="center" vertical="center" wrapText="1"/>
    </xf>
    <xf numFmtId="0" fontId="38" fillId="23" borderId="50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horizontal="center" vertical="center"/>
    </xf>
    <xf numFmtId="0" fontId="38" fillId="23" borderId="41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vertical="center" wrapText="1"/>
    </xf>
    <xf numFmtId="0" fontId="38" fillId="23" borderId="51" xfId="0" applyFont="1" applyFill="1" applyBorder="1" applyAlignment="1">
      <alignment vertical="center" wrapText="1"/>
    </xf>
    <xf numFmtId="0" fontId="23" fillId="23" borderId="52" xfId="0" applyFont="1" applyFill="1" applyBorder="1" applyAlignment="1">
      <alignment horizontal="center" vertical="center"/>
    </xf>
    <xf numFmtId="0" fontId="38" fillId="23" borderId="53" xfId="0" applyFont="1" applyFill="1" applyBorder="1" applyAlignment="1">
      <alignment horizontal="center" vertical="center" wrapText="1"/>
    </xf>
    <xf numFmtId="166" fontId="38" fillId="23" borderId="52" xfId="0" applyNumberFormat="1" applyFont="1" applyFill="1" applyBorder="1" applyAlignment="1">
      <alignment horizontal="center" vertical="center" wrapText="1"/>
    </xf>
    <xf numFmtId="0" fontId="38" fillId="23" borderId="54" xfId="0" applyFont="1" applyFill="1" applyBorder="1" applyAlignment="1">
      <alignment horizontal="center" vertical="center" wrapText="1"/>
    </xf>
    <xf numFmtId="164" fontId="22" fillId="9" borderId="17" xfId="0" applyNumberFormat="1" applyFont="1" applyFill="1" applyBorder="1" applyAlignment="1">
      <alignment horizontal="center" vertical="center"/>
    </xf>
    <xf numFmtId="0" fontId="38" fillId="23" borderId="55" xfId="0" applyFont="1" applyFill="1" applyBorder="1" applyAlignment="1">
      <alignment horizontal="center" vertical="center" wrapText="1"/>
    </xf>
    <xf numFmtId="0" fontId="23" fillId="23" borderId="52" xfId="0" applyFont="1" applyFill="1" applyBorder="1" applyAlignment="1">
      <alignment horizontal="center" vertical="center" wrapText="1"/>
    </xf>
    <xf numFmtId="0" fontId="37" fillId="23" borderId="56" xfId="0" applyFont="1" applyFill="1" applyBorder="1" applyAlignment="1">
      <alignment vertical="center" wrapText="1"/>
    </xf>
    <xf numFmtId="0" fontId="38" fillId="23" borderId="57" xfId="0" applyFont="1" applyFill="1" applyBorder="1" applyAlignment="1">
      <alignment horizontal="center" vertical="center" wrapText="1"/>
    </xf>
    <xf numFmtId="0" fontId="38" fillId="23" borderId="58" xfId="0" applyFont="1" applyFill="1" applyBorder="1" applyAlignment="1">
      <alignment horizontal="center" vertical="center" wrapText="1"/>
    </xf>
    <xf numFmtId="166" fontId="38" fillId="23" borderId="57" xfId="0" applyNumberFormat="1" applyFont="1" applyFill="1" applyBorder="1" applyAlignment="1">
      <alignment horizontal="center" vertical="center" wrapText="1"/>
    </xf>
    <xf numFmtId="0" fontId="38" fillId="23" borderId="59" xfId="0" applyFont="1" applyFill="1" applyBorder="1" applyAlignment="1">
      <alignment horizontal="center" vertical="center" wrapText="1"/>
    </xf>
    <xf numFmtId="164" fontId="22" fillId="9" borderId="18" xfId="0" applyNumberFormat="1" applyFont="1" applyFill="1" applyBorder="1" applyAlignment="1">
      <alignment horizontal="center" vertical="center"/>
    </xf>
    <xf numFmtId="166" fontId="38" fillId="23" borderId="48" xfId="0" applyNumberFormat="1" applyFont="1" applyFill="1" applyBorder="1" applyAlignment="1">
      <alignment horizontal="center" vertical="center" wrapText="1"/>
    </xf>
    <xf numFmtId="164" fontId="22" fillId="9" borderId="16" xfId="0" applyNumberFormat="1" applyFont="1" applyFill="1" applyBorder="1" applyAlignment="1">
      <alignment horizontal="center" vertical="center"/>
    </xf>
    <xf numFmtId="0" fontId="37" fillId="23" borderId="51" xfId="0" applyFont="1" applyFill="1" applyBorder="1" applyAlignment="1">
      <alignment vertical="center" wrapText="1"/>
    </xf>
    <xf numFmtId="0" fontId="38" fillId="23" borderId="52" xfId="0" applyFont="1" applyFill="1" applyBorder="1" applyAlignment="1">
      <alignment horizontal="center" vertical="center"/>
    </xf>
    <xf numFmtId="166" fontId="38" fillId="23" borderId="52" xfId="0" applyNumberFormat="1" applyFont="1" applyFill="1" applyBorder="1" applyAlignment="1">
      <alignment horizontal="center" vertical="center"/>
    </xf>
    <xf numFmtId="0" fontId="38" fillId="23" borderId="52" xfId="0" applyFont="1" applyFill="1" applyBorder="1" applyAlignment="1">
      <alignment horizontal="center" vertical="center" wrapText="1"/>
    </xf>
    <xf numFmtId="0" fontId="37" fillId="9" borderId="16" xfId="0" applyFont="1" applyFill="1" applyBorder="1" applyAlignment="1">
      <alignment vertical="center" wrapText="1"/>
    </xf>
    <xf numFmtId="0" fontId="37" fillId="23" borderId="60" xfId="0" applyFont="1" applyFill="1" applyBorder="1" applyAlignment="1">
      <alignment vertical="center" wrapText="1"/>
    </xf>
    <xf numFmtId="0" fontId="23" fillId="23" borderId="61" xfId="0" applyFont="1" applyFill="1" applyBorder="1" applyAlignment="1">
      <alignment horizontal="center" vertical="center" wrapText="1"/>
    </xf>
    <xf numFmtId="0" fontId="38" fillId="23" borderId="53" xfId="0" applyFont="1" applyFill="1" applyBorder="1" applyAlignment="1">
      <alignment horizontal="center" vertical="center"/>
    </xf>
    <xf numFmtId="0" fontId="37" fillId="8" borderId="17" xfId="0" applyFont="1" applyFill="1" applyBorder="1" applyAlignment="1">
      <alignment horizontal="center" vertical="center" wrapText="1"/>
    </xf>
    <xf numFmtId="0" fontId="38" fillId="8" borderId="62" xfId="0" applyFont="1" applyFill="1" applyBorder="1" applyAlignment="1">
      <alignment vertical="center" wrapText="1"/>
    </xf>
    <xf numFmtId="4" fontId="41" fillId="8" borderId="1" xfId="0" applyNumberFormat="1" applyFont="1" applyFill="1" applyBorder="1" applyAlignment="1">
      <alignment horizontal="center" vertical="center" wrapText="1"/>
    </xf>
    <xf numFmtId="164" fontId="22" fillId="8" borderId="17" xfId="0" applyNumberFormat="1" applyFont="1" applyFill="1" applyBorder="1" applyAlignment="1">
      <alignment horizontal="center" vertical="center"/>
    </xf>
    <xf numFmtId="0" fontId="37" fillId="21" borderId="18" xfId="0" applyFont="1" applyFill="1" applyBorder="1" applyAlignment="1">
      <alignment horizontal="center" vertical="center" wrapText="1"/>
    </xf>
    <xf numFmtId="0" fontId="38" fillId="23" borderId="63" xfId="0" applyFont="1" applyFill="1" applyBorder="1" applyAlignment="1">
      <alignment wrapText="1"/>
    </xf>
    <xf numFmtId="164" fontId="22" fillId="21" borderId="17" xfId="0" applyNumberFormat="1" applyFont="1" applyFill="1" applyBorder="1" applyAlignment="1">
      <alignment horizontal="center" vertical="top"/>
    </xf>
    <xf numFmtId="0" fontId="37" fillId="21" borderId="23" xfId="0" applyFont="1" applyFill="1" applyBorder="1" applyAlignment="1">
      <alignment horizontal="center" vertical="center" wrapText="1"/>
    </xf>
    <xf numFmtId="0" fontId="38" fillId="23" borderId="51" xfId="0" applyFont="1" applyFill="1" applyBorder="1" applyAlignment="1">
      <alignment wrapText="1"/>
    </xf>
    <xf numFmtId="0" fontId="37" fillId="21" borderId="31" xfId="0" applyFont="1" applyFill="1" applyBorder="1" applyAlignment="1">
      <alignment vertical="center" wrapText="1"/>
    </xf>
    <xf numFmtId="0" fontId="38" fillId="23" borderId="65" xfId="0" applyFont="1" applyFill="1" applyBorder="1"/>
    <xf numFmtId="0" fontId="38" fillId="23" borderId="67" xfId="0" applyFont="1" applyFill="1" applyBorder="1" applyAlignment="1">
      <alignment horizontal="center" vertical="center"/>
    </xf>
    <xf numFmtId="166" fontId="38" fillId="23" borderId="66" xfId="0" applyNumberFormat="1" applyFont="1" applyFill="1" applyBorder="1" applyAlignment="1">
      <alignment horizontal="center" vertical="center" wrapText="1"/>
    </xf>
    <xf numFmtId="0" fontId="38" fillId="23" borderId="68" xfId="0" applyFont="1" applyFill="1" applyBorder="1" applyAlignment="1">
      <alignment horizontal="center" vertical="center" wrapText="1"/>
    </xf>
    <xf numFmtId="164" fontId="22" fillId="21" borderId="15" xfId="0" applyNumberFormat="1" applyFont="1" applyFill="1" applyBorder="1" applyAlignment="1">
      <alignment horizontal="center" vertical="top"/>
    </xf>
    <xf numFmtId="0" fontId="38" fillId="23" borderId="2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/>
    </xf>
    <xf numFmtId="164" fontId="44" fillId="9" borderId="23" xfId="159" applyFont="1" applyFill="1" applyBorder="1" applyAlignment="1">
      <alignment horizontal="center" vertical="center"/>
    </xf>
    <xf numFmtId="0" fontId="44" fillId="8" borderId="23" xfId="0" applyFont="1" applyFill="1" applyBorder="1" applyAlignment="1">
      <alignment horizontal="center" vertical="center"/>
    </xf>
    <xf numFmtId="164" fontId="44" fillId="8" borderId="23" xfId="159" applyFont="1" applyFill="1" applyBorder="1" applyAlignment="1">
      <alignment horizontal="center" vertical="center"/>
    </xf>
    <xf numFmtId="0" fontId="44" fillId="21" borderId="23" xfId="0" applyFont="1" applyFill="1" applyBorder="1" applyAlignment="1">
      <alignment horizontal="center" vertical="center"/>
    </xf>
    <xf numFmtId="164" fontId="44" fillId="21" borderId="23" xfId="159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164" fontId="31" fillId="19" borderId="2" xfId="159" applyFont="1" applyFill="1" applyBorder="1" applyAlignment="1">
      <alignment horizontal="center" vertical="center"/>
    </xf>
    <xf numFmtId="0" fontId="32" fillId="21" borderId="39" xfId="0" applyFont="1" applyFill="1" applyBorder="1" applyAlignment="1">
      <alignment horizontal="center" vertical="center"/>
    </xf>
    <xf numFmtId="164" fontId="37" fillId="17" borderId="8" xfId="159" applyFont="1" applyFill="1" applyBorder="1" applyAlignment="1">
      <alignment vertical="center"/>
    </xf>
    <xf numFmtId="164" fontId="22" fillId="17" borderId="45" xfId="159" applyFont="1" applyFill="1" applyBorder="1" applyAlignment="1">
      <alignment vertical="center"/>
    </xf>
    <xf numFmtId="164" fontId="22" fillId="17" borderId="6" xfId="159" applyFont="1" applyFill="1" applyBorder="1" applyAlignment="1">
      <alignment vertical="center"/>
    </xf>
    <xf numFmtId="0" fontId="43" fillId="17" borderId="14" xfId="0" applyFont="1" applyFill="1" applyBorder="1" applyAlignment="1">
      <alignment horizontal="center" vertical="center"/>
    </xf>
    <xf numFmtId="0" fontId="43" fillId="17" borderId="14" xfId="0" applyFont="1" applyFill="1" applyBorder="1" applyAlignment="1">
      <alignment horizontal="center" vertical="center" wrapText="1"/>
    </xf>
    <xf numFmtId="10" fontId="29" fillId="0" borderId="8" xfId="0" applyNumberFormat="1" applyFont="1" applyBorder="1" applyAlignment="1">
      <alignment horizontal="center"/>
    </xf>
    <xf numFmtId="0" fontId="37" fillId="23" borderId="40" xfId="0" applyFont="1" applyFill="1" applyBorder="1" applyAlignment="1">
      <alignment vertical="center" wrapText="1"/>
    </xf>
    <xf numFmtId="0" fontId="38" fillId="23" borderId="20" xfId="0" applyFont="1" applyFill="1" applyBorder="1" applyAlignment="1">
      <alignment horizontal="center" vertical="center" wrapText="1"/>
    </xf>
    <xf numFmtId="0" fontId="38" fillId="23" borderId="42" xfId="0" applyFont="1" applyFill="1" applyBorder="1" applyAlignment="1">
      <alignment horizontal="center" vertical="center" wrapText="1"/>
    </xf>
    <xf numFmtId="0" fontId="38" fillId="23" borderId="43" xfId="0" applyFont="1" applyFill="1" applyBorder="1" applyAlignment="1">
      <alignment horizontal="center" vertical="center" wrapText="1"/>
    </xf>
    <xf numFmtId="0" fontId="38" fillId="23" borderId="44" xfId="0" applyFont="1" applyFill="1" applyBorder="1" applyAlignment="1">
      <alignment horizontal="center" vertical="center" wrapText="1"/>
    </xf>
    <xf numFmtId="0" fontId="32" fillId="24" borderId="5" xfId="0" applyFont="1" applyFill="1" applyBorder="1" applyAlignment="1">
      <alignment horizontal="center" vertical="center" wrapText="1"/>
    </xf>
    <xf numFmtId="0" fontId="32" fillId="17" borderId="6" xfId="0" applyFont="1" applyFill="1" applyBorder="1" applyAlignment="1">
      <alignment horizontal="center" vertical="center" wrapText="1"/>
    </xf>
    <xf numFmtId="1" fontId="38" fillId="23" borderId="52" xfId="0" applyNumberFormat="1" applyFont="1" applyFill="1" applyBorder="1" applyAlignment="1">
      <alignment horizontal="center" vertical="center" wrapText="1"/>
    </xf>
    <xf numFmtId="2" fontId="8" fillId="0" borderId="0" xfId="0" applyNumberFormat="1" applyFont="1"/>
    <xf numFmtId="1" fontId="23" fillId="23" borderId="66" xfId="0" applyNumberFormat="1" applyFont="1" applyFill="1" applyBorder="1" applyAlignment="1">
      <alignment horizontal="center" vertical="center" wrapText="1"/>
    </xf>
    <xf numFmtId="1" fontId="23" fillId="23" borderId="64" xfId="0" applyNumberFormat="1" applyFont="1" applyFill="1" applyBorder="1" applyAlignment="1">
      <alignment horizontal="center" vertical="center" wrapText="1"/>
    </xf>
    <xf numFmtId="1" fontId="23" fillId="23" borderId="52" xfId="159" applyNumberFormat="1" applyFont="1" applyFill="1" applyBorder="1" applyAlignment="1">
      <alignment horizontal="center" vertical="center" wrapText="1"/>
    </xf>
    <xf numFmtId="0" fontId="39" fillId="17" borderId="21" xfId="0" applyFont="1" applyFill="1" applyBorder="1" applyAlignment="1">
      <alignment horizontal="center" vertical="center"/>
    </xf>
    <xf numFmtId="1" fontId="23" fillId="23" borderId="52" xfId="0" applyNumberFormat="1" applyFont="1" applyFill="1" applyBorder="1" applyAlignment="1">
      <alignment horizontal="center" vertical="center" wrapText="1"/>
    </xf>
    <xf numFmtId="2" fontId="23" fillId="0" borderId="9" xfId="159" applyNumberFormat="1" applyFont="1" applyBorder="1" applyAlignment="1">
      <alignment horizontal="center" vertical="center"/>
    </xf>
    <xf numFmtId="2" fontId="23" fillId="0" borderId="12" xfId="159" applyNumberFormat="1" applyFont="1" applyBorder="1" applyAlignment="1">
      <alignment horizontal="center" vertical="center"/>
    </xf>
    <xf numFmtId="2" fontId="23" fillId="0" borderId="5" xfId="159" applyNumberFormat="1" applyFont="1" applyBorder="1" applyAlignment="1">
      <alignment horizontal="center" vertical="center"/>
    </xf>
    <xf numFmtId="2" fontId="46" fillId="12" borderId="3" xfId="0" applyNumberFormat="1" applyFont="1" applyFill="1" applyBorder="1" applyAlignment="1">
      <alignment horizontal="center" vertical="center"/>
    </xf>
    <xf numFmtId="1" fontId="23" fillId="0" borderId="11" xfId="159" applyNumberFormat="1" applyFont="1" applyBorder="1" applyAlignment="1">
      <alignment horizontal="center" vertical="center"/>
    </xf>
    <xf numFmtId="1" fontId="28" fillId="0" borderId="11" xfId="159" applyNumberFormat="1" applyFont="1" applyBorder="1" applyAlignment="1">
      <alignment horizontal="center" vertical="center"/>
    </xf>
    <xf numFmtId="10" fontId="28" fillId="0" borderId="11" xfId="159" applyNumberFormat="1" applyFont="1" applyBorder="1" applyAlignment="1">
      <alignment horizontal="center" vertical="center"/>
    </xf>
    <xf numFmtId="1" fontId="22" fillId="12" borderId="5" xfId="159" applyNumberFormat="1" applyFont="1" applyFill="1" applyBorder="1" applyAlignment="1">
      <alignment horizontal="center" vertical="center"/>
    </xf>
    <xf numFmtId="10" fontId="23" fillId="2" borderId="5" xfId="159" applyNumberFormat="1" applyFont="1" applyFill="1" applyBorder="1" applyAlignment="1">
      <alignment horizontal="center" vertical="center"/>
    </xf>
    <xf numFmtId="165" fontId="23" fillId="0" borderId="9" xfId="159" applyNumberFormat="1" applyFont="1" applyBorder="1" applyAlignment="1">
      <alignment horizontal="center" vertical="center"/>
    </xf>
    <xf numFmtId="165" fontId="23" fillId="0" borderId="12" xfId="159" applyNumberFormat="1" applyFont="1" applyBorder="1" applyAlignment="1">
      <alignment horizontal="center" vertical="center"/>
    </xf>
    <xf numFmtId="165" fontId="23" fillId="0" borderId="5" xfId="159" applyNumberFormat="1" applyFont="1" applyBorder="1" applyAlignment="1">
      <alignment horizontal="center" vertical="center"/>
    </xf>
    <xf numFmtId="165" fontId="22" fillId="14" borderId="11" xfId="159" applyNumberFormat="1" applyFont="1" applyFill="1" applyBorder="1" applyAlignment="1">
      <alignment horizontal="center" vertical="center"/>
    </xf>
    <xf numFmtId="165" fontId="22" fillId="4" borderId="7" xfId="159" applyNumberFormat="1" applyFont="1" applyFill="1" applyBorder="1" applyAlignment="1">
      <alignment horizontal="center" vertical="center"/>
    </xf>
    <xf numFmtId="165" fontId="22" fillId="14" borderId="10" xfId="159" applyNumberFormat="1" applyFont="1" applyFill="1" applyBorder="1" applyAlignment="1">
      <alignment horizontal="center" vertical="center"/>
    </xf>
    <xf numFmtId="165" fontId="22" fillId="4" borderId="10" xfId="159" applyNumberFormat="1" applyFont="1" applyFill="1" applyBorder="1" applyAlignment="1">
      <alignment horizontal="center" vertical="center"/>
    </xf>
    <xf numFmtId="9" fontId="23" fillId="0" borderId="11" xfId="243" applyFont="1" applyBorder="1" applyAlignment="1">
      <alignment horizontal="center" vertical="center"/>
    </xf>
    <xf numFmtId="9" fontId="23" fillId="0" borderId="5" xfId="243" applyFont="1" applyBorder="1" applyAlignment="1">
      <alignment horizontal="center" vertical="center"/>
    </xf>
    <xf numFmtId="10" fontId="23" fillId="0" borderId="11" xfId="243" applyNumberFormat="1" applyFont="1" applyBorder="1" applyAlignment="1">
      <alignment horizontal="center" vertical="center"/>
    </xf>
    <xf numFmtId="10" fontId="23" fillId="0" borderId="5" xfId="243" applyNumberFormat="1" applyFont="1" applyBorder="1" applyAlignment="1">
      <alignment horizontal="center" vertical="center"/>
    </xf>
    <xf numFmtId="10" fontId="22" fillId="2" borderId="7" xfId="243" applyNumberFormat="1" applyFont="1" applyFill="1" applyBorder="1" applyAlignment="1">
      <alignment horizontal="center" vertical="center"/>
    </xf>
    <xf numFmtId="165" fontId="22" fillId="12" borderId="3" xfId="159" applyNumberFormat="1" applyFont="1" applyFill="1" applyBorder="1" applyAlignment="1">
      <alignment horizontal="center" vertical="center"/>
    </xf>
    <xf numFmtId="10" fontId="22" fillId="2" borderId="3" xfId="243" applyNumberFormat="1" applyFont="1" applyFill="1" applyBorder="1" applyAlignment="1">
      <alignment horizontal="center" vertical="center"/>
    </xf>
    <xf numFmtId="10" fontId="28" fillId="0" borderId="9" xfId="243" applyNumberFormat="1" applyFont="1" applyBorder="1" applyAlignment="1">
      <alignment horizontal="center" vertical="center"/>
    </xf>
    <xf numFmtId="165" fontId="28" fillId="0" borderId="11" xfId="159" applyNumberFormat="1" applyFont="1" applyBorder="1" applyAlignment="1">
      <alignment horizontal="center" vertical="center"/>
    </xf>
    <xf numFmtId="10" fontId="28" fillId="0" borderId="11" xfId="243" applyNumberFormat="1" applyFont="1" applyBorder="1" applyAlignment="1">
      <alignment horizontal="center" vertical="center"/>
    </xf>
    <xf numFmtId="165" fontId="28" fillId="0" borderId="7" xfId="159" applyNumberFormat="1" applyFont="1" applyBorder="1" applyAlignment="1">
      <alignment horizontal="center"/>
    </xf>
    <xf numFmtId="165" fontId="22" fillId="19" borderId="7" xfId="159" applyNumberFormat="1" applyFont="1" applyFill="1" applyBorder="1" applyAlignment="1">
      <alignment horizontal="center"/>
    </xf>
    <xf numFmtId="165" fontId="27" fillId="12" borderId="3" xfId="159" applyNumberFormat="1" applyFont="1" applyFill="1" applyBorder="1" applyAlignment="1">
      <alignment horizontal="center" vertical="center"/>
    </xf>
    <xf numFmtId="165" fontId="22" fillId="6" borderId="5" xfId="159" applyNumberFormat="1" applyFont="1" applyFill="1" applyBorder="1" applyAlignment="1">
      <alignment horizontal="center"/>
    </xf>
    <xf numFmtId="1" fontId="22" fillId="12" borderId="7" xfId="159" applyNumberFormat="1" applyFont="1" applyFill="1" applyBorder="1" applyAlignment="1">
      <alignment horizontal="center" vertical="center"/>
    </xf>
    <xf numFmtId="9" fontId="22" fillId="13" borderId="7" xfId="243" applyFont="1" applyFill="1" applyBorder="1" applyAlignment="1">
      <alignment horizontal="center" vertical="center"/>
    </xf>
    <xf numFmtId="9" fontId="22" fillId="2" borderId="7" xfId="243" applyFont="1" applyFill="1" applyBorder="1" applyAlignment="1">
      <alignment horizontal="center" vertical="center"/>
    </xf>
    <xf numFmtId="9" fontId="28" fillId="0" borderId="11" xfId="243" applyFont="1" applyBorder="1" applyAlignment="1">
      <alignment horizontal="center" vertical="center"/>
    </xf>
    <xf numFmtId="165" fontId="22" fillId="13" borderId="7" xfId="159" applyNumberFormat="1" applyFont="1" applyFill="1" applyBorder="1" applyAlignment="1">
      <alignment horizontal="center" vertical="center"/>
    </xf>
    <xf numFmtId="165" fontId="22" fillId="12" borderId="7" xfId="159" applyNumberFormat="1" applyFont="1" applyFill="1" applyBorder="1" applyAlignment="1">
      <alignment horizontal="center" vertical="center"/>
    </xf>
    <xf numFmtId="9" fontId="23" fillId="0" borderId="45" xfId="0" applyNumberFormat="1" applyFont="1" applyBorder="1" applyAlignment="1">
      <alignment horizontal="center"/>
    </xf>
    <xf numFmtId="9" fontId="23" fillId="0" borderId="6" xfId="0" applyNumberFormat="1" applyFont="1" applyBorder="1" applyAlignment="1">
      <alignment horizontal="center"/>
    </xf>
    <xf numFmtId="9" fontId="22" fillId="2" borderId="4" xfId="0" applyNumberFormat="1" applyFont="1" applyFill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/>
    </xf>
    <xf numFmtId="2" fontId="23" fillId="0" borderId="11" xfId="159" applyNumberFormat="1" applyFont="1" applyBorder="1" applyAlignment="1">
      <alignment horizontal="center" vertical="center"/>
    </xf>
    <xf numFmtId="2" fontId="22" fillId="12" borderId="7" xfId="159" applyNumberFormat="1" applyFont="1" applyFill="1" applyBorder="1" applyAlignment="1">
      <alignment horizontal="center" vertical="center"/>
    </xf>
    <xf numFmtId="2" fontId="22" fillId="14" borderId="11" xfId="159" applyNumberFormat="1" applyFont="1" applyFill="1" applyBorder="1" applyAlignment="1">
      <alignment horizontal="center" vertical="center"/>
    </xf>
    <xf numFmtId="2" fontId="22" fillId="13" borderId="7" xfId="159" applyNumberFormat="1" applyFont="1" applyFill="1" applyBorder="1" applyAlignment="1">
      <alignment horizontal="center" vertical="center"/>
    </xf>
    <xf numFmtId="2" fontId="22" fillId="5" borderId="10" xfId="159" applyNumberFormat="1" applyFont="1" applyFill="1" applyBorder="1" applyAlignment="1">
      <alignment horizontal="center" vertical="center"/>
    </xf>
    <xf numFmtId="2" fontId="22" fillId="10" borderId="10" xfId="159" applyNumberFormat="1" applyFont="1" applyFill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/>
    </xf>
    <xf numFmtId="1" fontId="46" fillId="12" borderId="3" xfId="0" applyNumberFormat="1" applyFont="1" applyFill="1" applyBorder="1" applyAlignment="1">
      <alignment horizontal="center" vertical="center"/>
    </xf>
    <xf numFmtId="9" fontId="28" fillId="0" borderId="4" xfId="243" applyFont="1" applyBorder="1" applyAlignment="1">
      <alignment horizontal="center"/>
    </xf>
    <xf numFmtId="9" fontId="28" fillId="0" borderId="8" xfId="243" applyFont="1" applyBorder="1" applyAlignment="1">
      <alignment horizontal="center"/>
    </xf>
    <xf numFmtId="9" fontId="22" fillId="2" borderId="4" xfId="243" applyFont="1" applyFill="1" applyBorder="1" applyAlignment="1">
      <alignment horizontal="center" vertical="center"/>
    </xf>
    <xf numFmtId="0" fontId="32" fillId="21" borderId="2" xfId="0" applyFont="1" applyFill="1" applyBorder="1" applyAlignment="1">
      <alignment horizontal="center" vertical="center"/>
    </xf>
    <xf numFmtId="164" fontId="25" fillId="18" borderId="88" xfId="159" applyFont="1" applyFill="1" applyBorder="1" applyAlignment="1">
      <alignment horizontal="center" vertical="center" wrapText="1"/>
    </xf>
    <xf numFmtId="10" fontId="25" fillId="18" borderId="80" xfId="243" applyNumberFormat="1" applyFont="1" applyFill="1" applyBorder="1" applyAlignment="1">
      <alignment horizontal="center" vertical="center" wrapText="1"/>
    </xf>
    <xf numFmtId="164" fontId="25" fillId="18" borderId="80" xfId="159" applyFont="1" applyFill="1" applyBorder="1" applyAlignment="1">
      <alignment horizontal="center" vertical="center" wrapText="1"/>
    </xf>
    <xf numFmtId="10" fontId="25" fillId="2" borderId="82" xfId="243" applyNumberFormat="1" applyFont="1" applyFill="1" applyBorder="1" applyAlignment="1">
      <alignment horizontal="center" vertical="center" wrapText="1"/>
    </xf>
    <xf numFmtId="0" fontId="33" fillId="23" borderId="20" xfId="0" applyFont="1" applyFill="1" applyBorder="1" applyAlignment="1">
      <alignment horizontal="center" vertical="center" wrapText="1"/>
    </xf>
    <xf numFmtId="0" fontId="33" fillId="23" borderId="48" xfId="0" applyFont="1" applyFill="1" applyBorder="1" applyAlignment="1">
      <alignment horizontal="center" vertical="center" wrapText="1"/>
    </xf>
    <xf numFmtId="0" fontId="47" fillId="23" borderId="52" xfId="0" applyFont="1" applyFill="1" applyBorder="1" applyAlignment="1">
      <alignment horizontal="center" vertical="center"/>
    </xf>
    <xf numFmtId="0" fontId="47" fillId="23" borderId="52" xfId="0" applyFont="1" applyFill="1" applyBorder="1" applyAlignment="1">
      <alignment horizontal="center" vertical="center" wrapText="1"/>
    </xf>
    <xf numFmtId="0" fontId="33" fillId="23" borderId="57" xfId="0" applyFont="1" applyFill="1" applyBorder="1" applyAlignment="1">
      <alignment horizontal="center" vertical="center" wrapText="1"/>
    </xf>
    <xf numFmtId="164" fontId="47" fillId="23" borderId="52" xfId="159" applyFont="1" applyFill="1" applyBorder="1" applyAlignment="1">
      <alignment horizontal="center" vertical="center" wrapText="1"/>
    </xf>
    <xf numFmtId="10" fontId="47" fillId="23" borderId="52" xfId="243" applyNumberFormat="1" applyFont="1" applyFill="1" applyBorder="1" applyAlignment="1">
      <alignment horizontal="center" vertical="center" wrapText="1"/>
    </xf>
    <xf numFmtId="164" fontId="33" fillId="23" borderId="52" xfId="159" applyFont="1" applyFill="1" applyBorder="1" applyAlignment="1">
      <alignment horizontal="center" vertical="center"/>
    </xf>
    <xf numFmtId="10" fontId="33" fillId="23" borderId="52" xfId="243" applyNumberFormat="1" applyFont="1" applyFill="1" applyBorder="1" applyAlignment="1">
      <alignment horizontal="center" vertical="center"/>
    </xf>
    <xf numFmtId="164" fontId="33" fillId="23" borderId="52" xfId="159" applyFont="1" applyFill="1" applyBorder="1" applyAlignment="1">
      <alignment horizontal="center" vertical="center" wrapText="1"/>
    </xf>
    <xf numFmtId="10" fontId="33" fillId="23" borderId="52" xfId="243" applyNumberFormat="1" applyFont="1" applyFill="1" applyBorder="1" applyAlignment="1">
      <alignment horizontal="center" vertical="center" wrapText="1"/>
    </xf>
    <xf numFmtId="164" fontId="47" fillId="23" borderId="61" xfId="159" applyFont="1" applyFill="1" applyBorder="1" applyAlignment="1">
      <alignment horizontal="center" vertical="center" wrapText="1"/>
    </xf>
    <xf numFmtId="10" fontId="47" fillId="23" borderId="61" xfId="243" applyNumberFormat="1" applyFont="1" applyFill="1" applyBorder="1" applyAlignment="1">
      <alignment horizontal="center" vertical="center" wrapText="1"/>
    </xf>
    <xf numFmtId="164" fontId="48" fillId="8" borderId="1" xfId="159" applyFont="1" applyFill="1" applyBorder="1" applyAlignment="1">
      <alignment horizontal="center" vertical="center" wrapText="1"/>
    </xf>
    <xf numFmtId="10" fontId="48" fillId="8" borderId="1" xfId="243" applyNumberFormat="1" applyFont="1" applyFill="1" applyBorder="1" applyAlignment="1">
      <alignment horizontal="center" vertical="center" wrapText="1"/>
    </xf>
    <xf numFmtId="164" fontId="47" fillId="23" borderId="64" xfId="159" applyFont="1" applyFill="1" applyBorder="1" applyAlignment="1">
      <alignment horizontal="center" vertical="center" wrapText="1"/>
    </xf>
    <xf numFmtId="10" fontId="47" fillId="23" borderId="64" xfId="243" applyNumberFormat="1" applyFont="1" applyFill="1" applyBorder="1" applyAlignment="1">
      <alignment horizontal="center" vertical="center" wrapText="1"/>
    </xf>
    <xf numFmtId="164" fontId="47" fillId="23" borderId="66" xfId="159" applyFont="1" applyFill="1" applyBorder="1" applyAlignment="1">
      <alignment horizontal="center" vertical="center" wrapText="1"/>
    </xf>
    <xf numFmtId="10" fontId="47" fillId="23" borderId="66" xfId="243" applyNumberFormat="1" applyFont="1" applyFill="1" applyBorder="1" applyAlignment="1">
      <alignment horizontal="center" vertic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86" xfId="0" applyFont="1" applyFill="1" applyBorder="1" applyAlignment="1">
      <alignment horizontal="center" vertical="center" wrapText="1"/>
    </xf>
    <xf numFmtId="0" fontId="33" fillId="24" borderId="83" xfId="0" applyFont="1" applyFill="1" applyBorder="1" applyAlignment="1">
      <alignment horizontal="center" vertical="center" wrapText="1"/>
    </xf>
    <xf numFmtId="0" fontId="33" fillId="24" borderId="85" xfId="0" applyFont="1" applyFill="1" applyBorder="1" applyAlignment="1">
      <alignment horizontal="center" vertical="center" wrapText="1"/>
    </xf>
    <xf numFmtId="0" fontId="33" fillId="24" borderId="86" xfId="0" applyFont="1" applyFill="1" applyBorder="1" applyAlignment="1">
      <alignment horizontal="center" vertical="center" wrapText="1"/>
    </xf>
    <xf numFmtId="0" fontId="33" fillId="24" borderId="87" xfId="0" applyFont="1" applyFill="1" applyBorder="1" applyAlignment="1">
      <alignment horizontal="center" vertical="center" wrapText="1"/>
    </xf>
    <xf numFmtId="0" fontId="33" fillId="24" borderId="45" xfId="0" applyFont="1" applyFill="1" applyBorder="1" applyAlignment="1">
      <alignment horizontal="center" vertical="center" wrapText="1"/>
    </xf>
    <xf numFmtId="0" fontId="33" fillId="24" borderId="84" xfId="0" applyFont="1" applyFill="1" applyBorder="1" applyAlignment="1">
      <alignment horizontal="center" vertical="center" wrapText="1"/>
    </xf>
    <xf numFmtId="164" fontId="25" fillId="12" borderId="80" xfId="159" applyFont="1" applyFill="1" applyBorder="1" applyAlignment="1">
      <alignment horizontal="center" vertical="center" wrapText="1"/>
    </xf>
    <xf numFmtId="0" fontId="25" fillId="19" borderId="2" xfId="0" applyFont="1" applyFill="1" applyBorder="1" applyAlignment="1">
      <alignment horizontal="center" vertical="center"/>
    </xf>
    <xf numFmtId="0" fontId="25" fillId="19" borderId="13" xfId="0" applyFont="1" applyFill="1" applyBorder="1" applyAlignment="1">
      <alignment horizontal="center" vertical="center"/>
    </xf>
    <xf numFmtId="0" fontId="25" fillId="19" borderId="80" xfId="0" applyFont="1" applyFill="1" applyBorder="1" applyAlignment="1">
      <alignment horizontal="center" vertical="center"/>
    </xf>
    <xf numFmtId="0" fontId="25" fillId="19" borderId="82" xfId="0" applyFont="1" applyFill="1" applyBorder="1" applyAlignment="1">
      <alignment horizontal="center" vertical="center"/>
    </xf>
    <xf numFmtId="0" fontId="47" fillId="9" borderId="11" xfId="0" applyFont="1" applyFill="1" applyBorder="1" applyAlignment="1">
      <alignment horizontal="center" vertical="center"/>
    </xf>
    <xf numFmtId="164" fontId="47" fillId="9" borderId="7" xfId="0" applyNumberFormat="1" applyFont="1" applyFill="1" applyBorder="1" applyAlignment="1">
      <alignment horizontal="center" vertical="center"/>
    </xf>
    <xf numFmtId="10" fontId="47" fillId="9" borderId="7" xfId="243" applyNumberFormat="1" applyFont="1" applyFill="1" applyBorder="1" applyAlignment="1">
      <alignment horizontal="center" vertical="center"/>
    </xf>
    <xf numFmtId="10" fontId="47" fillId="9" borderId="8" xfId="243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/>
    </xf>
    <xf numFmtId="164" fontId="47" fillId="8" borderId="1" xfId="0" applyNumberFormat="1" applyFont="1" applyFill="1" applyBorder="1" applyAlignment="1">
      <alignment horizontal="center" vertical="center"/>
    </xf>
    <xf numFmtId="10" fontId="47" fillId="8" borderId="1" xfId="243" applyNumberFormat="1" applyFont="1" applyFill="1" applyBorder="1" applyAlignment="1">
      <alignment horizontal="center" vertical="center"/>
    </xf>
    <xf numFmtId="10" fontId="47" fillId="8" borderId="45" xfId="243" applyNumberFormat="1" applyFont="1" applyFill="1" applyBorder="1" applyAlignment="1">
      <alignment horizontal="center" vertical="center"/>
    </xf>
    <xf numFmtId="0" fontId="47" fillId="21" borderId="89" xfId="0" applyFont="1" applyFill="1" applyBorder="1" applyAlignment="1">
      <alignment horizontal="center" vertical="center"/>
    </xf>
    <xf numFmtId="164" fontId="47" fillId="21" borderId="90" xfId="0" applyNumberFormat="1" applyFont="1" applyFill="1" applyBorder="1" applyAlignment="1">
      <alignment horizontal="center" vertical="center"/>
    </xf>
    <xf numFmtId="10" fontId="47" fillId="21" borderId="90" xfId="243" applyNumberFormat="1" applyFont="1" applyFill="1" applyBorder="1" applyAlignment="1">
      <alignment horizontal="center" vertical="center"/>
    </xf>
    <xf numFmtId="10" fontId="47" fillId="21" borderId="91" xfId="243" applyNumberFormat="1" applyFont="1" applyFill="1" applyBorder="1" applyAlignment="1">
      <alignment horizontal="center" vertical="center"/>
    </xf>
    <xf numFmtId="164" fontId="25" fillId="2" borderId="80" xfId="0" applyNumberFormat="1" applyFont="1" applyFill="1" applyBorder="1" applyAlignment="1">
      <alignment horizontal="center" vertical="center"/>
    </xf>
    <xf numFmtId="10" fontId="25" fillId="2" borderId="80" xfId="243" applyNumberFormat="1" applyFont="1" applyFill="1" applyBorder="1" applyAlignment="1">
      <alignment horizontal="center" vertical="center"/>
    </xf>
    <xf numFmtId="164" fontId="50" fillId="2" borderId="80" xfId="0" applyNumberFormat="1" applyFont="1" applyFill="1" applyBorder="1" applyAlignment="1">
      <alignment horizontal="center" vertical="center"/>
    </xf>
    <xf numFmtId="10" fontId="50" fillId="2" borderId="82" xfId="243" applyNumberFormat="1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left" vertical="center"/>
    </xf>
    <xf numFmtId="0" fontId="25" fillId="8" borderId="17" xfId="0" applyFont="1" applyFill="1" applyBorder="1" applyAlignment="1">
      <alignment horizontal="left" vertical="center"/>
    </xf>
    <xf numFmtId="0" fontId="25" fillId="21" borderId="18" xfId="0" applyFont="1" applyFill="1" applyBorder="1" applyAlignment="1">
      <alignment horizontal="left" vertical="center" wrapText="1"/>
    </xf>
    <xf numFmtId="0" fontId="47" fillId="0" borderId="0" xfId="0" applyFont="1"/>
    <xf numFmtId="9" fontId="48" fillId="8" borderId="1" xfId="243" applyFont="1" applyFill="1" applyBorder="1" applyAlignment="1">
      <alignment horizontal="center" vertical="center" wrapText="1"/>
    </xf>
    <xf numFmtId="1" fontId="28" fillId="0" borderId="9" xfId="159" applyNumberFormat="1" applyFont="1" applyBorder="1" applyAlignment="1">
      <alignment horizontal="center" vertical="center"/>
    </xf>
    <xf numFmtId="1" fontId="23" fillId="0" borderId="7" xfId="0" applyNumberFormat="1" applyFont="1" applyBorder="1" applyAlignment="1">
      <alignment horizontal="center"/>
    </xf>
    <xf numFmtId="9" fontId="28" fillId="0" borderId="9" xfId="243" applyFont="1" applyBorder="1" applyAlignment="1">
      <alignment horizontal="center" vertical="center"/>
    </xf>
    <xf numFmtId="9" fontId="28" fillId="0" borderId="45" xfId="0" applyNumberFormat="1" applyFont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1" fontId="29" fillId="0" borderId="5" xfId="0" applyNumberFormat="1" applyFont="1" applyBorder="1" applyAlignment="1">
      <alignment horizontal="center"/>
    </xf>
    <xf numFmtId="165" fontId="29" fillId="0" borderId="9" xfId="159" applyNumberFormat="1" applyFont="1" applyBorder="1" applyAlignment="1">
      <alignment horizontal="center" vertical="center"/>
    </xf>
    <xf numFmtId="10" fontId="29" fillId="0" borderId="9" xfId="243" applyNumberFormat="1" applyFont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/>
    </xf>
    <xf numFmtId="165" fontId="29" fillId="0" borderId="3" xfId="159" applyNumberFormat="1" applyFont="1" applyBorder="1" applyAlignment="1">
      <alignment horizontal="center"/>
    </xf>
    <xf numFmtId="10" fontId="29" fillId="0" borderId="4" xfId="0" applyNumberFormat="1" applyFont="1" applyBorder="1" applyAlignment="1">
      <alignment horizontal="center"/>
    </xf>
    <xf numFmtId="165" fontId="29" fillId="0" borderId="11" xfId="159" applyNumberFormat="1" applyFont="1" applyBorder="1" applyAlignment="1">
      <alignment horizontal="center" vertical="center"/>
    </xf>
    <xf numFmtId="10" fontId="29" fillId="0" borderId="11" xfId="243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/>
    </xf>
    <xf numFmtId="165" fontId="29" fillId="0" borderId="7" xfId="159" applyNumberFormat="1" applyFont="1" applyBorder="1" applyAlignment="1">
      <alignment horizontal="center"/>
    </xf>
    <xf numFmtId="165" fontId="29" fillId="0" borderId="5" xfId="159" applyNumberFormat="1" applyFont="1" applyBorder="1" applyAlignment="1">
      <alignment horizontal="center" vertical="center"/>
    </xf>
    <xf numFmtId="10" fontId="29" fillId="0" borderId="5" xfId="243" applyNumberFormat="1" applyFont="1" applyBorder="1" applyAlignment="1">
      <alignment horizontal="center" vertical="center"/>
    </xf>
    <xf numFmtId="165" fontId="29" fillId="0" borderId="5" xfId="159" applyNumberFormat="1" applyFont="1" applyBorder="1" applyAlignment="1">
      <alignment horizontal="center"/>
    </xf>
    <xf numFmtId="10" fontId="29" fillId="0" borderId="6" xfId="0" applyNumberFormat="1" applyFont="1" applyBorder="1" applyAlignment="1">
      <alignment horizontal="center"/>
    </xf>
    <xf numFmtId="10" fontId="23" fillId="0" borderId="9" xfId="243" applyNumberFormat="1" applyFont="1" applyBorder="1" applyAlignment="1">
      <alignment horizontal="center" vertical="center"/>
    </xf>
    <xf numFmtId="2" fontId="23" fillId="0" borderId="3" xfId="0" applyNumberFormat="1" applyFont="1" applyBorder="1" applyAlignment="1">
      <alignment horizontal="center"/>
    </xf>
    <xf numFmtId="10" fontId="23" fillId="0" borderId="4" xfId="0" applyNumberFormat="1" applyFont="1" applyBorder="1" applyAlignment="1">
      <alignment horizontal="center"/>
    </xf>
    <xf numFmtId="9" fontId="23" fillId="0" borderId="9" xfId="243" applyFont="1" applyBorder="1" applyAlignment="1">
      <alignment horizontal="center" vertical="center"/>
    </xf>
    <xf numFmtId="9" fontId="23" fillId="0" borderId="4" xfId="0" applyNumberFormat="1" applyFont="1" applyBorder="1" applyAlignment="1">
      <alignment horizontal="center"/>
    </xf>
    <xf numFmtId="2" fontId="28" fillId="0" borderId="11" xfId="159" applyNumberFormat="1" applyFont="1" applyBorder="1" applyAlignment="1">
      <alignment horizontal="center" vertical="center"/>
    </xf>
    <xf numFmtId="10" fontId="23" fillId="0" borderId="9" xfId="159" applyNumberFormat="1" applyFont="1" applyBorder="1" applyAlignment="1">
      <alignment horizontal="center" vertical="center"/>
    </xf>
    <xf numFmtId="10" fontId="23" fillId="0" borderId="11" xfId="159" applyNumberFormat="1" applyFont="1" applyBorder="1" applyAlignment="1">
      <alignment horizontal="center" vertical="center"/>
    </xf>
    <xf numFmtId="10" fontId="23" fillId="0" borderId="5" xfId="159" applyNumberFormat="1" applyFont="1" applyBorder="1" applyAlignment="1">
      <alignment horizontal="center" vertical="center"/>
    </xf>
    <xf numFmtId="9" fontId="23" fillId="0" borderId="8" xfId="243" applyFont="1" applyBorder="1" applyAlignment="1">
      <alignment horizontal="center"/>
    </xf>
    <xf numFmtId="9" fontId="23" fillId="0" borderId="6" xfId="243" applyFont="1" applyBorder="1" applyAlignment="1">
      <alignment horizontal="center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22" fillId="2" borderId="33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13" borderId="29" xfId="0" applyFont="1" applyFill="1" applyBorder="1" applyAlignment="1">
      <alignment horizontal="center" vertical="center" wrapText="1"/>
    </xf>
    <xf numFmtId="0" fontId="22" fillId="13" borderId="28" xfId="0" applyFont="1" applyFill="1" applyBorder="1" applyAlignment="1">
      <alignment horizontal="center" vertical="center" wrapText="1"/>
    </xf>
    <xf numFmtId="2" fontId="27" fillId="7" borderId="25" xfId="0" applyNumberFormat="1" applyFont="1" applyFill="1" applyBorder="1" applyAlignment="1">
      <alignment horizontal="center" vertical="center"/>
    </xf>
    <xf numFmtId="2" fontId="27" fillId="7" borderId="26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2" fillId="20" borderId="27" xfId="0" applyFont="1" applyFill="1" applyBorder="1" applyAlignment="1">
      <alignment horizontal="center" wrapText="1"/>
    </xf>
    <xf numFmtId="0" fontId="22" fillId="20" borderId="28" xfId="0" applyFont="1" applyFill="1" applyBorder="1" applyAlignment="1">
      <alignment horizontal="center" wrapText="1"/>
    </xf>
    <xf numFmtId="0" fontId="22" fillId="15" borderId="29" xfId="0" applyFont="1" applyFill="1" applyBorder="1" applyAlignment="1">
      <alignment horizontal="center" vertical="center" wrapText="1"/>
    </xf>
    <xf numFmtId="0" fontId="22" fillId="15" borderId="28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2" fillId="19" borderId="22" xfId="0" applyFont="1" applyFill="1" applyBorder="1" applyAlignment="1">
      <alignment horizontal="center" vertical="center" wrapText="1"/>
    </xf>
    <xf numFmtId="0" fontId="22" fillId="19" borderId="32" xfId="0" applyFont="1" applyFill="1" applyBorder="1" applyAlignment="1">
      <alignment horizontal="center" vertical="center" wrapText="1"/>
    </xf>
    <xf numFmtId="0" fontId="22" fillId="12" borderId="22" xfId="0" applyFont="1" applyFill="1" applyBorder="1" applyAlignment="1">
      <alignment horizontal="center" vertical="center" wrapText="1"/>
    </xf>
    <xf numFmtId="0" fontId="22" fillId="12" borderId="32" xfId="0" applyFont="1" applyFill="1" applyBorder="1" applyAlignment="1">
      <alignment horizontal="center" vertical="center" wrapText="1"/>
    </xf>
    <xf numFmtId="165" fontId="27" fillId="21" borderId="25" xfId="159" applyNumberFormat="1" applyFont="1" applyFill="1" applyBorder="1" applyAlignment="1">
      <alignment horizontal="center" vertical="center"/>
    </xf>
    <xf numFmtId="165" fontId="27" fillId="21" borderId="10" xfId="159" applyNumberFormat="1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center" vertical="center"/>
    </xf>
    <xf numFmtId="0" fontId="22" fillId="19" borderId="20" xfId="0" applyFont="1" applyFill="1" applyBorder="1" applyAlignment="1">
      <alignment horizontal="center" vertical="center" wrapText="1"/>
    </xf>
    <xf numFmtId="0" fontId="22" fillId="1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21" borderId="29" xfId="0" applyFont="1" applyFill="1" applyBorder="1" applyAlignment="1">
      <alignment horizontal="center" vertical="center" wrapText="1"/>
    </xf>
    <xf numFmtId="0" fontId="22" fillId="21" borderId="28" xfId="0" applyFont="1" applyFill="1" applyBorder="1" applyAlignment="1">
      <alignment horizontal="center" vertical="center" wrapText="1"/>
    </xf>
    <xf numFmtId="0" fontId="22" fillId="21" borderId="36" xfId="0" applyFont="1" applyFill="1" applyBorder="1" applyAlignment="1">
      <alignment horizontal="center" vertical="center" wrapText="1"/>
    </xf>
    <xf numFmtId="0" fontId="22" fillId="21" borderId="11" xfId="0" applyFont="1" applyFill="1" applyBorder="1" applyAlignment="1">
      <alignment horizontal="center" vertical="center" wrapText="1"/>
    </xf>
    <xf numFmtId="2" fontId="45" fillId="7" borderId="25" xfId="0" applyNumberFormat="1" applyFont="1" applyFill="1" applyBorder="1" applyAlignment="1">
      <alignment horizontal="center" vertical="center"/>
    </xf>
    <xf numFmtId="2" fontId="45" fillId="7" borderId="26" xfId="0" applyNumberFormat="1" applyFont="1" applyFill="1" applyBorder="1" applyAlignment="1">
      <alignment horizontal="center" vertical="center"/>
    </xf>
    <xf numFmtId="10" fontId="31" fillId="19" borderId="37" xfId="243" applyNumberFormat="1" applyFont="1" applyFill="1" applyBorder="1" applyAlignment="1">
      <alignment horizontal="center" vertical="center"/>
    </xf>
    <xf numFmtId="10" fontId="31" fillId="19" borderId="39" xfId="243" applyNumberFormat="1" applyFont="1" applyFill="1" applyBorder="1" applyAlignment="1">
      <alignment horizontal="center" vertical="center"/>
    </xf>
    <xf numFmtId="0" fontId="31" fillId="19" borderId="38" xfId="0" applyFont="1" applyFill="1" applyBorder="1" applyAlignment="1">
      <alignment horizontal="center" vertical="center"/>
    </xf>
    <xf numFmtId="0" fontId="31" fillId="19" borderId="39" xfId="0" applyFont="1" applyFill="1" applyBorder="1" applyAlignment="1">
      <alignment horizontal="center" vertical="center"/>
    </xf>
    <xf numFmtId="0" fontId="43" fillId="17" borderId="71" xfId="0" applyFont="1" applyFill="1" applyBorder="1" applyAlignment="1">
      <alignment horizontal="center" vertical="center"/>
    </xf>
    <xf numFmtId="0" fontId="43" fillId="17" borderId="70" xfId="0" applyFont="1" applyFill="1" applyBorder="1" applyAlignment="1">
      <alignment horizontal="center" vertical="center"/>
    </xf>
    <xf numFmtId="10" fontId="44" fillId="8" borderId="72" xfId="243" applyNumberFormat="1" applyFont="1" applyFill="1" applyBorder="1" applyAlignment="1">
      <alignment horizontal="center" vertical="center"/>
    </xf>
    <xf numFmtId="10" fontId="44" fillId="8" borderId="44" xfId="243" applyNumberFormat="1" applyFont="1" applyFill="1" applyBorder="1" applyAlignment="1">
      <alignment horizontal="center" vertical="center"/>
    </xf>
    <xf numFmtId="0" fontId="44" fillId="8" borderId="0" xfId="0" applyFont="1" applyFill="1" applyAlignment="1">
      <alignment horizontal="center" vertical="center"/>
    </xf>
    <xf numFmtId="0" fontId="44" fillId="8" borderId="44" xfId="0" applyFont="1" applyFill="1" applyBorder="1" applyAlignment="1">
      <alignment horizontal="center" vertical="center"/>
    </xf>
    <xf numFmtId="10" fontId="44" fillId="21" borderId="72" xfId="243" applyNumberFormat="1" applyFont="1" applyFill="1" applyBorder="1" applyAlignment="1">
      <alignment horizontal="center" vertical="center"/>
    </xf>
    <xf numFmtId="10" fontId="44" fillId="21" borderId="44" xfId="243" applyNumberFormat="1" applyFont="1" applyFill="1" applyBorder="1" applyAlignment="1">
      <alignment horizontal="center" vertical="center"/>
    </xf>
    <xf numFmtId="0" fontId="44" fillId="21" borderId="0" xfId="0" applyFont="1" applyFill="1" applyAlignment="1">
      <alignment horizontal="center" vertical="center"/>
    </xf>
    <xf numFmtId="0" fontId="44" fillId="21" borderId="44" xfId="0" applyFont="1" applyFill="1" applyBorder="1" applyAlignment="1">
      <alignment horizontal="center" vertical="center"/>
    </xf>
    <xf numFmtId="10" fontId="44" fillId="9" borderId="72" xfId="243" applyNumberFormat="1" applyFont="1" applyFill="1" applyBorder="1" applyAlignment="1">
      <alignment horizontal="center" vertical="center"/>
    </xf>
    <xf numFmtId="10" fontId="44" fillId="9" borderId="44" xfId="243" applyNumberFormat="1" applyFont="1" applyFill="1" applyBorder="1" applyAlignment="1">
      <alignment horizontal="center" vertical="center"/>
    </xf>
    <xf numFmtId="0" fontId="44" fillId="9" borderId="0" xfId="0" applyFont="1" applyFill="1" applyAlignment="1">
      <alignment horizontal="center" vertical="center"/>
    </xf>
    <xf numFmtId="0" fontId="44" fillId="9" borderId="44" xfId="0" applyFont="1" applyFill="1" applyBorder="1" applyAlignment="1">
      <alignment horizontal="center" vertical="center"/>
    </xf>
    <xf numFmtId="0" fontId="31" fillId="25" borderId="37" xfId="0" applyFont="1" applyFill="1" applyBorder="1" applyAlignment="1">
      <alignment horizontal="center" vertical="center"/>
    </xf>
    <xf numFmtId="0" fontId="31" fillId="25" borderId="38" xfId="0" applyFont="1" applyFill="1" applyBorder="1" applyAlignment="1">
      <alignment horizontal="center" vertical="center"/>
    </xf>
    <xf numFmtId="0" fontId="31" fillId="25" borderId="39" xfId="0" applyFont="1" applyFill="1" applyBorder="1" applyAlignment="1">
      <alignment horizontal="center" vertical="center"/>
    </xf>
    <xf numFmtId="0" fontId="43" fillId="17" borderId="69" xfId="0" applyFont="1" applyFill="1" applyBorder="1" applyAlignment="1">
      <alignment horizontal="center" vertical="center"/>
    </xf>
    <xf numFmtId="0" fontId="31" fillId="19" borderId="0" xfId="0" applyFont="1" applyFill="1" applyAlignment="1">
      <alignment horizontal="center" vertical="center"/>
    </xf>
    <xf numFmtId="0" fontId="32" fillId="22" borderId="37" xfId="0" applyFont="1" applyFill="1" applyBorder="1" applyAlignment="1">
      <alignment horizontal="center" vertical="center"/>
    </xf>
    <xf numFmtId="0" fontId="32" fillId="22" borderId="38" xfId="0" applyFont="1" applyFill="1" applyBorder="1" applyAlignment="1">
      <alignment horizontal="center" vertical="center"/>
    </xf>
    <xf numFmtId="0" fontId="32" fillId="22" borderId="19" xfId="0" applyFont="1" applyFill="1" applyBorder="1" applyAlignment="1">
      <alignment horizontal="center" vertical="center"/>
    </xf>
    <xf numFmtId="0" fontId="32" fillId="22" borderId="13" xfId="0" applyFont="1" applyFill="1" applyBorder="1" applyAlignment="1">
      <alignment horizontal="center" vertical="center"/>
    </xf>
    <xf numFmtId="0" fontId="33" fillId="22" borderId="38" xfId="0" applyFont="1" applyFill="1" applyBorder="1" applyAlignment="1">
      <alignment horizontal="center" vertical="center"/>
    </xf>
    <xf numFmtId="0" fontId="33" fillId="22" borderId="39" xfId="0" applyFont="1" applyFill="1" applyBorder="1" applyAlignment="1">
      <alignment horizontal="center" vertical="center"/>
    </xf>
    <xf numFmtId="0" fontId="32" fillId="17" borderId="30" xfId="0" applyFont="1" applyFill="1" applyBorder="1" applyAlignment="1">
      <alignment horizontal="center" vertical="center" wrapText="1"/>
    </xf>
    <xf numFmtId="0" fontId="32" fillId="17" borderId="31" xfId="0" applyFont="1" applyFill="1" applyBorder="1" applyAlignment="1">
      <alignment horizontal="center" vertical="center" wrapText="1"/>
    </xf>
    <xf numFmtId="0" fontId="32" fillId="17" borderId="73" xfId="0" applyFont="1" applyFill="1" applyBorder="1" applyAlignment="1">
      <alignment horizontal="center" vertical="center" wrapText="1"/>
    </xf>
    <xf numFmtId="0" fontId="32" fillId="17" borderId="76" xfId="0" applyFont="1" applyFill="1" applyBorder="1" applyAlignment="1">
      <alignment horizontal="center" vertical="center" wrapText="1"/>
    </xf>
    <xf numFmtId="0" fontId="32" fillId="17" borderId="74" xfId="0" applyFont="1" applyFill="1" applyBorder="1" applyAlignment="1">
      <alignment horizontal="center" vertical="center" wrapText="1"/>
    </xf>
    <xf numFmtId="0" fontId="32" fillId="17" borderId="71" xfId="0" applyFont="1" applyFill="1" applyBorder="1" applyAlignment="1">
      <alignment horizontal="center" vertical="center" wrapText="1"/>
    </xf>
    <xf numFmtId="0" fontId="32" fillId="17" borderId="70" xfId="0" applyFont="1" applyFill="1" applyBorder="1" applyAlignment="1">
      <alignment horizontal="center" vertical="center" wrapText="1"/>
    </xf>
    <xf numFmtId="0" fontId="32" fillId="17" borderId="28" xfId="0" applyFont="1" applyFill="1" applyBorder="1" applyAlignment="1">
      <alignment horizontal="center" vertical="center" wrapText="1"/>
    </xf>
    <xf numFmtId="0" fontId="32" fillId="17" borderId="77" xfId="0" applyFont="1" applyFill="1" applyBorder="1" applyAlignment="1">
      <alignment horizontal="center" vertical="center" wrapText="1"/>
    </xf>
    <xf numFmtId="0" fontId="32" fillId="17" borderId="22" xfId="0" applyFont="1" applyFill="1" applyBorder="1" applyAlignment="1">
      <alignment horizontal="center" vertical="center" wrapText="1"/>
    </xf>
    <xf numFmtId="0" fontId="32" fillId="17" borderId="32" xfId="0" applyFont="1" applyFill="1" applyBorder="1" applyAlignment="1">
      <alignment horizontal="center" vertical="center" wrapText="1"/>
    </xf>
    <xf numFmtId="0" fontId="32" fillId="17" borderId="29" xfId="0" applyFont="1" applyFill="1" applyBorder="1" applyAlignment="1">
      <alignment horizontal="center" vertical="center" wrapText="1"/>
    </xf>
    <xf numFmtId="0" fontId="32" fillId="17" borderId="78" xfId="0" applyFont="1" applyFill="1" applyBorder="1" applyAlignment="1">
      <alignment horizontal="center" vertical="center" wrapText="1"/>
    </xf>
    <xf numFmtId="0" fontId="32" fillId="19" borderId="30" xfId="0" applyFont="1" applyFill="1" applyBorder="1" applyAlignment="1">
      <alignment horizontal="center" vertical="center" wrapText="1"/>
    </xf>
    <xf numFmtId="0" fontId="32" fillId="19" borderId="31" xfId="0" applyFont="1" applyFill="1" applyBorder="1" applyAlignment="1">
      <alignment horizontal="center" vertical="center" wrapText="1"/>
    </xf>
    <xf numFmtId="0" fontId="32" fillId="23" borderId="75" xfId="0" applyFont="1" applyFill="1" applyBorder="1" applyAlignment="1">
      <alignment horizontal="center" vertical="center" wrapText="1"/>
    </xf>
    <xf numFmtId="0" fontId="32" fillId="23" borderId="79" xfId="0" applyFont="1" applyFill="1" applyBorder="1" applyAlignment="1">
      <alignment horizontal="center" vertical="center" wrapText="1"/>
    </xf>
    <xf numFmtId="0" fontId="31" fillId="19" borderId="81" xfId="0" applyFont="1" applyFill="1" applyBorder="1" applyAlignment="1">
      <alignment horizontal="center" vertical="center"/>
    </xf>
    <xf numFmtId="0" fontId="32" fillId="21" borderId="37" xfId="0" applyFont="1" applyFill="1" applyBorder="1" applyAlignment="1">
      <alignment horizontal="center" vertical="center"/>
    </xf>
    <xf numFmtId="0" fontId="32" fillId="21" borderId="38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2" borderId="37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32" fillId="17" borderId="9" xfId="0" applyFont="1" applyFill="1" applyBorder="1" applyAlignment="1">
      <alignment horizontal="center" vertical="center" wrapText="1"/>
    </xf>
    <xf numFmtId="0" fontId="49" fillId="18" borderId="37" xfId="0" applyFont="1" applyFill="1" applyBorder="1" applyAlignment="1">
      <alignment horizontal="center" vertical="center" wrapText="1"/>
    </xf>
    <xf numFmtId="0" fontId="49" fillId="18" borderId="38" xfId="0" applyFont="1" applyFill="1" applyBorder="1" applyAlignment="1">
      <alignment horizontal="center" vertical="center" wrapText="1"/>
    </xf>
    <xf numFmtId="0" fontId="49" fillId="18" borderId="39" xfId="0" applyFont="1" applyFill="1" applyBorder="1" applyAlignment="1">
      <alignment horizontal="center" vertical="center" wrapText="1"/>
    </xf>
    <xf numFmtId="0" fontId="32" fillId="12" borderId="22" xfId="0" applyFont="1" applyFill="1" applyBorder="1" applyAlignment="1">
      <alignment horizontal="center" vertical="center" wrapText="1"/>
    </xf>
    <xf numFmtId="0" fontId="32" fillId="12" borderId="32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4" borderId="33" xfId="0" applyFont="1" applyFill="1" applyBorder="1" applyAlignment="1">
      <alignment horizontal="center" vertical="center" wrapText="1"/>
    </xf>
    <xf numFmtId="0" fontId="32" fillId="24" borderId="34" xfId="0" applyFont="1" applyFill="1" applyBorder="1" applyAlignment="1">
      <alignment horizontal="center" vertical="center" wrapText="1"/>
    </xf>
  </cellXfs>
  <cellStyles count="244">
    <cellStyle name="Comma" xfId="159" builtinId="3"/>
    <cellStyle name="Comma 10 2 5" xfId="97" xr:uid="{00000000-0005-0000-0000-000000000000}"/>
    <cellStyle name="Comma 10 2 5 2" xfId="165" xr:uid="{00000000-0005-0000-0000-000000000000}"/>
    <cellStyle name="Comma 10 2 5 3" xfId="210" xr:uid="{00000000-0005-0000-0000-000000000000}"/>
    <cellStyle name="Comma 102 3 3 2" xfId="134" xr:uid="{00000000-0005-0000-0000-000001000000}"/>
    <cellStyle name="Comma 102 3 3 2 2" xfId="189" xr:uid="{00000000-0005-0000-0000-000001000000}"/>
    <cellStyle name="Comma 106 2" xfId="105" xr:uid="{00000000-0005-0000-0000-000002000000}"/>
    <cellStyle name="Comma 106 2 2" xfId="173" xr:uid="{00000000-0005-0000-0000-000002000000}"/>
    <cellStyle name="Comma 106 2 3" xfId="214" xr:uid="{00000000-0005-0000-0000-000002000000}"/>
    <cellStyle name="Comma 107" xfId="148" xr:uid="{00000000-0005-0000-0000-000003000000}"/>
    <cellStyle name="Comma 107 2" xfId="199" xr:uid="{00000000-0005-0000-0000-000003000000}"/>
    <cellStyle name="Comma 107 3" xfId="235" xr:uid="{00000000-0005-0000-0000-000003000000}"/>
    <cellStyle name="Comma 108" xfId="149" xr:uid="{00000000-0005-0000-0000-000004000000}"/>
    <cellStyle name="Comma 108 2" xfId="200" xr:uid="{00000000-0005-0000-0000-000004000000}"/>
    <cellStyle name="Comma 108 3" xfId="236" xr:uid="{00000000-0005-0000-0000-000004000000}"/>
    <cellStyle name="Comma 110" xfId="143" xr:uid="{00000000-0005-0000-0000-000005000000}"/>
    <cellStyle name="Comma 110 2" xfId="197" xr:uid="{00000000-0005-0000-0000-000005000000}"/>
    <cellStyle name="Comma 110 3" xfId="233" xr:uid="{00000000-0005-0000-0000-000005000000}"/>
    <cellStyle name="Comma 111" xfId="145" xr:uid="{00000000-0005-0000-0000-000006000000}"/>
    <cellStyle name="Comma 111 2" xfId="198" xr:uid="{00000000-0005-0000-0000-000006000000}"/>
    <cellStyle name="Comma 111 3" xfId="234" xr:uid="{00000000-0005-0000-0000-000006000000}"/>
    <cellStyle name="Comma 112" xfId="98" xr:uid="{00000000-0005-0000-0000-000007000000}"/>
    <cellStyle name="Comma 112 2" xfId="166" xr:uid="{00000000-0005-0000-0000-000007000000}"/>
    <cellStyle name="Comma 112 3" xfId="211" xr:uid="{00000000-0005-0000-0000-000007000000}"/>
    <cellStyle name="Comma 113" xfId="121" xr:uid="{00000000-0005-0000-0000-000008000000}"/>
    <cellStyle name="Comma 113 2" xfId="182" xr:uid="{00000000-0005-0000-0000-000008000000}"/>
    <cellStyle name="Comma 113 3" xfId="222" xr:uid="{00000000-0005-0000-0000-000008000000}"/>
    <cellStyle name="Comma 116 4 2" xfId="125" xr:uid="{00000000-0005-0000-0000-000009000000}"/>
    <cellStyle name="Comma 116 4 2 2" xfId="185" xr:uid="{00000000-0005-0000-0000-000009000000}"/>
    <cellStyle name="Comma 119" xfId="138" xr:uid="{00000000-0005-0000-0000-00000A000000}"/>
    <cellStyle name="Comma 119 2" xfId="193" xr:uid="{00000000-0005-0000-0000-00000A000000}"/>
    <cellStyle name="Comma 119 3" xfId="229" xr:uid="{00000000-0005-0000-0000-00000A000000}"/>
    <cellStyle name="Comma 12" xfId="101" xr:uid="{00000000-0005-0000-0000-00000B000000}"/>
    <cellStyle name="Comma 12 2" xfId="141" xr:uid="{00000000-0005-0000-0000-00000C000000}"/>
    <cellStyle name="Comma 12 2 2" xfId="195" xr:uid="{00000000-0005-0000-0000-00000C000000}"/>
    <cellStyle name="Comma 12 2 2 3" xfId="129" xr:uid="{00000000-0005-0000-0000-00000D000000}"/>
    <cellStyle name="Comma 12 2 2 3 2" xfId="187" xr:uid="{00000000-0005-0000-0000-00000D000000}"/>
    <cellStyle name="Comma 12 2 2 3 3" xfId="225" xr:uid="{00000000-0005-0000-0000-00000D000000}"/>
    <cellStyle name="Comma 12 2 3" xfId="231" xr:uid="{00000000-0005-0000-0000-00000C000000}"/>
    <cellStyle name="Comma 12 3" xfId="169" xr:uid="{00000000-0005-0000-0000-00000B000000}"/>
    <cellStyle name="Comma 12 4" xfId="127" xr:uid="{00000000-0005-0000-0000-00000E000000}"/>
    <cellStyle name="Comma 12 4 2" xfId="186" xr:uid="{00000000-0005-0000-0000-00000E000000}"/>
    <cellStyle name="Comma 12 4 3" xfId="224" xr:uid="{00000000-0005-0000-0000-00000E000000}"/>
    <cellStyle name="Comma 12 5" xfId="212" xr:uid="{00000000-0005-0000-0000-00000B000000}"/>
    <cellStyle name="Comma 15 2 2" xfId="130" xr:uid="{00000000-0005-0000-0000-00000F000000}"/>
    <cellStyle name="Comma 15 2 2 2" xfId="188" xr:uid="{00000000-0005-0000-0000-00000F000000}"/>
    <cellStyle name="Comma 15 2 2 3" xfId="226" xr:uid="{00000000-0005-0000-0000-00000F000000}"/>
    <cellStyle name="Comma 18" xfId="119" xr:uid="{00000000-0005-0000-0000-000010000000}"/>
    <cellStyle name="Comma 18 2" xfId="181" xr:uid="{00000000-0005-0000-0000-000010000000}"/>
    <cellStyle name="Comma 18 3" xfId="221" xr:uid="{00000000-0005-0000-0000-000010000000}"/>
    <cellStyle name="Comma 18 9" xfId="123" xr:uid="{00000000-0005-0000-0000-000011000000}"/>
    <cellStyle name="Comma 18 9 2" xfId="183" xr:uid="{00000000-0005-0000-0000-000011000000}"/>
    <cellStyle name="Comma 18 9 3" xfId="223" xr:uid="{00000000-0005-0000-0000-000011000000}"/>
    <cellStyle name="Comma 2" xfId="5" xr:uid="{00000000-0005-0000-0000-000012000000}"/>
    <cellStyle name="Comma 2 13" xfId="113" xr:uid="{00000000-0005-0000-0000-000013000000}"/>
    <cellStyle name="Comma 2 13 2" xfId="178" xr:uid="{00000000-0005-0000-0000-000013000000}"/>
    <cellStyle name="Comma 2 13 3" xfId="219" xr:uid="{00000000-0005-0000-0000-000013000000}"/>
    <cellStyle name="Comma 2 2" xfId="154" xr:uid="{00000000-0005-0000-0000-000014000000}"/>
    <cellStyle name="Comma 2 2 2" xfId="117" xr:uid="{00000000-0005-0000-0000-000015000000}"/>
    <cellStyle name="Comma 2 2 2 2" xfId="180" xr:uid="{00000000-0005-0000-0000-000015000000}"/>
    <cellStyle name="Comma 2 2 2 3" xfId="107" xr:uid="{00000000-0005-0000-0000-000016000000}"/>
    <cellStyle name="Comma 2 2 2 3 2" xfId="175" xr:uid="{00000000-0005-0000-0000-000016000000}"/>
    <cellStyle name="Comma 2 2 2 3 3" xfId="216" xr:uid="{00000000-0005-0000-0000-000016000000}"/>
    <cellStyle name="Comma 2 2 2 4" xfId="220" xr:uid="{00000000-0005-0000-0000-000015000000}"/>
    <cellStyle name="Comma 2 2 3" xfId="204" xr:uid="{00000000-0005-0000-0000-000014000000}"/>
    <cellStyle name="Comma 2 2 4" xfId="240" xr:uid="{00000000-0005-0000-0000-000014000000}"/>
    <cellStyle name="Comma 2 2 8 2" xfId="124" xr:uid="{00000000-0005-0000-0000-000017000000}"/>
    <cellStyle name="Comma 2 2 8 2 2" xfId="184" xr:uid="{00000000-0005-0000-0000-000017000000}"/>
    <cellStyle name="Comma 2 3" xfId="161" xr:uid="{00000000-0005-0000-0000-000012000000}"/>
    <cellStyle name="Comma 2 3 2" xfId="109" xr:uid="{00000000-0005-0000-0000-000018000000}"/>
    <cellStyle name="Comma 2 3 2 2" xfId="176" xr:uid="{00000000-0005-0000-0000-000018000000}"/>
    <cellStyle name="Comma 2 3 2 3" xfId="217" xr:uid="{00000000-0005-0000-0000-000018000000}"/>
    <cellStyle name="Comma 2 4" xfId="208" xr:uid="{00000000-0005-0000-0000-000012000000}"/>
    <cellStyle name="Comma 37 2" xfId="93" xr:uid="{00000000-0005-0000-0000-000019000000}"/>
    <cellStyle name="Comma 37 2 2" xfId="162" xr:uid="{00000000-0005-0000-0000-000019000000}"/>
    <cellStyle name="Comma 37 2 3" xfId="209" xr:uid="{00000000-0005-0000-0000-000019000000}"/>
    <cellStyle name="Comma 37 2 4" xfId="139" xr:uid="{00000000-0005-0000-0000-00001A000000}"/>
    <cellStyle name="Comma 37 2 4 2" xfId="194" xr:uid="{00000000-0005-0000-0000-00001A000000}"/>
    <cellStyle name="Comma 37 2 4 3" xfId="230" xr:uid="{00000000-0005-0000-0000-00001A000000}"/>
    <cellStyle name="Comma 6 3 2" xfId="137" xr:uid="{00000000-0005-0000-0000-00001B000000}"/>
    <cellStyle name="Comma 6 3 2 2" xfId="192" xr:uid="{00000000-0005-0000-0000-00001B000000}"/>
    <cellStyle name="Comma 6 3 2 3" xfId="228" xr:uid="{00000000-0005-0000-0000-00001B000000}"/>
    <cellStyle name="Comma 7 2" xfId="136" xr:uid="{00000000-0005-0000-0000-00001C000000}"/>
    <cellStyle name="Comma 7 2 2" xfId="191" xr:uid="{00000000-0005-0000-0000-00001C000000}"/>
    <cellStyle name="Comma 7 2 3" xfId="227" xr:uid="{00000000-0005-0000-0000-00001C000000}"/>
    <cellStyle name="Comma 9 2 2" xfId="106" xr:uid="{00000000-0005-0000-0000-00001D000000}"/>
    <cellStyle name="Comma 9 2 2 2" xfId="174" xr:uid="{00000000-0005-0000-0000-00001D000000}"/>
    <cellStyle name="Comma 9 2 2 3" xfId="215" xr:uid="{00000000-0005-0000-0000-00001D000000}"/>
    <cellStyle name="Excel Built-in Explanatory Text" xfId="158" xr:uid="{4A616D12-88A1-4127-8AA1-9C319AD96D56}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6" builtinId="9" hidden="1"/>
    <cellStyle name="Followed Hyperlink" xfId="57" builtinId="9" hidden="1"/>
    <cellStyle name="Followed Hyperlink" xfId="59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1" builtinId="9" hidden="1"/>
    <cellStyle name="Followed Hyperlink" xfId="69" builtinId="9" hidden="1"/>
    <cellStyle name="Followed Hyperlink" xfId="61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43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19" builtinId="9" hidden="1"/>
    <cellStyle name="Followed Hyperlink" xfId="11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3" builtinId="9" hidden="1"/>
    <cellStyle name="Followed Hyperlink" xfId="6" builtinId="9" hidden="1"/>
    <cellStyle name="Followed Hyperlink" xfId="2" builtinId="9" hidden="1"/>
    <cellStyle name="Followed Hyperlink" xfId="1" builtinId="9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62" builtinId="8" hidden="1"/>
    <cellStyle name="Hyperlink" xfId="64" builtinId="8" hidden="1"/>
    <cellStyle name="Hyperlink" xfId="60" builtinId="8" hidden="1"/>
    <cellStyle name="Hyperlink" xfId="58" builtinId="8" hidden="1"/>
    <cellStyle name="Hyperlink 2 2" xfId="131" xr:uid="{00000000-0005-0000-0000-000077000000}"/>
    <cellStyle name="Normal" xfId="0" builtinId="0"/>
    <cellStyle name="Normal 10 2" xfId="92" xr:uid="{00000000-0005-0000-0000-000078000000}"/>
    <cellStyle name="Normal 10 2 2" xfId="108" xr:uid="{00000000-0005-0000-0000-000079000000}"/>
    <cellStyle name="Normal 10 3 2 2" xfId="99" xr:uid="{00000000-0005-0000-0000-00007A000000}"/>
    <cellStyle name="Normal 10 3 2 2 2" xfId="167" xr:uid="{00000000-0005-0000-0000-00007A000000}"/>
    <cellStyle name="Normal 10 3 2 2 2 2 2" xfId="103" xr:uid="{00000000-0005-0000-0000-00007B000000}"/>
    <cellStyle name="Normal 10 3 2 2 2 2 2 2" xfId="171" xr:uid="{00000000-0005-0000-0000-00007B000000}"/>
    <cellStyle name="Normal 10 3 2 2 3" xfId="100" xr:uid="{00000000-0005-0000-0000-00007C000000}"/>
    <cellStyle name="Normal 10 3 2 2 3 2" xfId="168" xr:uid="{00000000-0005-0000-0000-00007C000000}"/>
    <cellStyle name="Normal 10 6" xfId="95" xr:uid="{00000000-0005-0000-0000-00007D000000}"/>
    <cellStyle name="Normal 10 6 2" xfId="163" xr:uid="{00000000-0005-0000-0000-00007D000000}"/>
    <cellStyle name="Normal 11 2" xfId="132" xr:uid="{00000000-0005-0000-0000-00007E000000}"/>
    <cellStyle name="Normal 12 2 2 2 2" xfId="135" xr:uid="{00000000-0005-0000-0000-00007F000000}"/>
    <cellStyle name="Normal 12 2 2 2 2 2" xfId="190" xr:uid="{00000000-0005-0000-0000-00007F000000}"/>
    <cellStyle name="Normal 19" xfId="115" xr:uid="{00000000-0005-0000-0000-000080000000}"/>
    <cellStyle name="Normal 2" xfId="152" xr:uid="{00000000-0005-0000-0000-000081000000}"/>
    <cellStyle name="Normal 2 2" xfId="122" xr:uid="{00000000-0005-0000-0000-000082000000}"/>
    <cellStyle name="Normal 2 2 3" xfId="114" xr:uid="{00000000-0005-0000-0000-000083000000}"/>
    <cellStyle name="Normal 2 2 5" xfId="128" xr:uid="{00000000-0005-0000-0000-000084000000}"/>
    <cellStyle name="Normal 2 5 2" xfId="133" xr:uid="{00000000-0005-0000-0000-000085000000}"/>
    <cellStyle name="Normal 3 2" xfId="94" xr:uid="{00000000-0005-0000-0000-000086000000}"/>
    <cellStyle name="Normal 3 2 2" xfId="140" xr:uid="{00000000-0005-0000-0000-000087000000}"/>
    <cellStyle name="Normal 3 2 3" xfId="126" xr:uid="{00000000-0005-0000-0000-000088000000}"/>
    <cellStyle name="Normal 85" xfId="111" xr:uid="{00000000-0005-0000-0000-000089000000}"/>
    <cellStyle name="Normal 86" xfId="144" xr:uid="{00000000-0005-0000-0000-00008A000000}"/>
    <cellStyle name="Normal 87" xfId="146" xr:uid="{00000000-0005-0000-0000-00008B000000}"/>
    <cellStyle name="Normal 88" xfId="96" xr:uid="{00000000-0005-0000-0000-00008C000000}"/>
    <cellStyle name="Normal 88 2" xfId="164" xr:uid="{00000000-0005-0000-0000-00008C000000}"/>
    <cellStyle name="Normal 89" xfId="120" xr:uid="{00000000-0005-0000-0000-00008D000000}"/>
    <cellStyle name="Normal 92 2" xfId="116" xr:uid="{00000000-0005-0000-0000-00008E000000}"/>
    <cellStyle name="Normal 92 2 2" xfId="179" xr:uid="{00000000-0005-0000-0000-00008E000000}"/>
    <cellStyle name="Normal 94" xfId="110" xr:uid="{00000000-0005-0000-0000-00008F000000}"/>
    <cellStyle name="Percent" xfId="243" builtinId="5"/>
    <cellStyle name="เครื่องหมายจุลภาค 11" xfId="151" xr:uid="{00000000-0005-0000-0000-000091000000}"/>
    <cellStyle name="เครื่องหมายจุลภาค 11 2" xfId="104" xr:uid="{00000000-0005-0000-0000-000092000000}"/>
    <cellStyle name="เครื่องหมายจุลภาค 11 2 2" xfId="172" xr:uid="{00000000-0005-0000-0000-000092000000}"/>
    <cellStyle name="เครื่องหมายจุลภาค 11 3" xfId="202" xr:uid="{00000000-0005-0000-0000-000091000000}"/>
    <cellStyle name="เครื่องหมายจุลภาค 11 4" xfId="238" xr:uid="{00000000-0005-0000-0000-000091000000}"/>
    <cellStyle name="เครื่องหมายจุลภาค 2" xfId="102" xr:uid="{00000000-0005-0000-0000-000093000000}"/>
    <cellStyle name="เครื่องหมายจุลภาค 2 2" xfId="170" xr:uid="{00000000-0005-0000-0000-000093000000}"/>
    <cellStyle name="เครื่องหมายจุลภาค 2 2 2" xfId="112" xr:uid="{00000000-0005-0000-0000-000094000000}"/>
    <cellStyle name="เครื่องหมายจุลภาค 2 2 2 2" xfId="177" xr:uid="{00000000-0005-0000-0000-000094000000}"/>
    <cellStyle name="เครื่องหมายจุลภาค 2 2 2 3" xfId="142" xr:uid="{00000000-0005-0000-0000-000095000000}"/>
    <cellStyle name="เครื่องหมายจุลภาค 2 2 2 3 2" xfId="196" xr:uid="{00000000-0005-0000-0000-000095000000}"/>
    <cellStyle name="เครื่องหมายจุลภาค 2 2 2 3 3" xfId="232" xr:uid="{00000000-0005-0000-0000-000095000000}"/>
    <cellStyle name="เครื่องหมายจุลภาค 2 2 2 4" xfId="218" xr:uid="{00000000-0005-0000-0000-000094000000}"/>
    <cellStyle name="เครื่องหมายจุลภาค 2 3" xfId="213" xr:uid="{00000000-0005-0000-0000-000093000000}"/>
    <cellStyle name="เครื่องหมายจุลภาค 7" xfId="150" xr:uid="{00000000-0005-0000-0000-000096000000}"/>
    <cellStyle name="เครื่องหมายจุลภาค 7 2" xfId="201" xr:uid="{00000000-0005-0000-0000-000096000000}"/>
    <cellStyle name="เครื่องหมายจุลภาค 7 3" xfId="237" xr:uid="{00000000-0005-0000-0000-000096000000}"/>
    <cellStyle name="เปอร์เซ็นต์ 2" xfId="157" xr:uid="{54327B6E-EB34-4CC6-8542-EA7A3DEA4486}"/>
    <cellStyle name="จุลภาค 2" xfId="4" xr:uid="{00000000-0005-0000-0000-000097000000}"/>
    <cellStyle name="จุลภาค 2 2" xfId="155" xr:uid="{00000000-0005-0000-0000-000098000000}"/>
    <cellStyle name="จุลภาค 2 2 2" xfId="205" xr:uid="{00000000-0005-0000-0000-000098000000}"/>
    <cellStyle name="จุลภาค 2 2 3" xfId="241" xr:uid="{00000000-0005-0000-0000-000098000000}"/>
    <cellStyle name="จุลภาค 2 3" xfId="160" xr:uid="{00000000-0005-0000-0000-000097000000}"/>
    <cellStyle name="จุลภาค 2 4" xfId="207" xr:uid="{00000000-0005-0000-0000-000097000000}"/>
    <cellStyle name="จุลภาค 3" xfId="156" xr:uid="{00000000-0005-0000-0000-000099000000}"/>
    <cellStyle name="จุลภาค 3 2" xfId="206" xr:uid="{00000000-0005-0000-0000-000099000000}"/>
    <cellStyle name="จุลภาค 3 3" xfId="242" xr:uid="{00000000-0005-0000-0000-000099000000}"/>
    <cellStyle name="ปกติ 2" xfId="153" xr:uid="{00000000-0005-0000-0000-00009B000000}"/>
    <cellStyle name="ปกติ 2 2" xfId="203" xr:uid="{00000000-0005-0000-0000-00009B000000}"/>
    <cellStyle name="ปกติ 2 2 2" xfId="118" xr:uid="{00000000-0005-0000-0000-00009C000000}"/>
    <cellStyle name="ปกติ 2 3" xfId="239" xr:uid="{00000000-0005-0000-0000-00009B000000}"/>
    <cellStyle name="ปกติ 2 5 2" xfId="147" xr:uid="{00000000-0005-0000-0000-00009D000000}"/>
  </cellStyles>
  <dxfs count="0"/>
  <tableStyles count="0" defaultTableStyle="TableStyleMedium9" defaultPivotStyle="PivotStyleMedium4"/>
  <colors>
    <mruColors>
      <color rgb="FFFFFF99"/>
      <color rgb="FF66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bg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chemeClr val="bg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ตารางเปรียบเทียบปริมาณการใช้ไฟฟ้า</a:t>
            </a:r>
            <a:r>
              <a:rPr lang="th-TH" sz="2000" b="1" baseline="0">
                <a:solidFill>
                  <a:schemeClr val="bg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พ.ศ.2567-พ.ศ.2568</a:t>
            </a:r>
            <a:endPara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layout>
        <c:manualLayout>
          <c:xMode val="edge"/>
          <c:yMode val="edge"/>
          <c:x val="0.3704840820770185"/>
          <c:y val="2.214373434028236E-2"/>
        </c:manualLayout>
      </c:layout>
      <c:overlay val="0"/>
      <c:spPr>
        <a:solidFill>
          <a:schemeClr val="tx2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bg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125694514916823E-2"/>
          <c:y val="4.2681890237434815E-2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'ไฟฟ้า2567-2568'!$C$7:$C$8</c:f>
              <c:strCache>
                <c:ptCount val="2"/>
                <c:pt idx="0">
                  <c:v>ปริมาณการใช้ไฟฟ้า หน่วย (kW-h)</c:v>
                </c:pt>
                <c:pt idx="1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61-4003-BA51-2C291CF39C36}"/>
              </c:ext>
            </c:extLst>
          </c:dPt>
          <c:dLbls>
            <c:dLbl>
              <c:idx val="0"/>
              <c:layout>
                <c:manualLayout>
                  <c:x val="0"/>
                  <c:y val="0.399532540537273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1-4003-BA51-2C291CF39C36}"/>
                </c:ext>
              </c:extLst>
            </c:dLbl>
            <c:dLbl>
              <c:idx val="1"/>
              <c:layout>
                <c:manualLayout>
                  <c:x val="0"/>
                  <c:y val="0.367394193924479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1-4003-BA51-2C291CF39C36}"/>
                </c:ext>
              </c:extLst>
            </c:dLbl>
            <c:dLbl>
              <c:idx val="2"/>
              <c:layout>
                <c:manualLayout>
                  <c:x val="-1.0398321252112811E-4"/>
                  <c:y val="0.380085285343230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1-4003-BA51-2C291CF39C36}"/>
                </c:ext>
              </c:extLst>
            </c:dLbl>
            <c:dLbl>
              <c:idx val="3"/>
              <c:layout>
                <c:manualLayout>
                  <c:x val="0"/>
                  <c:y val="0.559420182880510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1-4003-BA51-2C291CF39C36}"/>
                </c:ext>
              </c:extLst>
            </c:dLbl>
            <c:dLbl>
              <c:idx val="4"/>
              <c:layout>
                <c:manualLayout>
                  <c:x val="7.5678326591302589E-4"/>
                  <c:y val="0.51728228379200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1-4003-BA51-2C291CF39C36}"/>
                </c:ext>
              </c:extLst>
            </c:dLbl>
            <c:dLbl>
              <c:idx val="5"/>
              <c:layout>
                <c:manualLayout>
                  <c:x val="-5.5496798396541829E-17"/>
                  <c:y val="0.421435367321543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1-4003-BA51-2C291CF39C36}"/>
                </c:ext>
              </c:extLst>
            </c:dLbl>
            <c:dLbl>
              <c:idx val="6"/>
              <c:layout>
                <c:manualLayout>
                  <c:x val="-1.1099359679308366E-16"/>
                  <c:y val="0.507020028746170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61-4003-BA51-2C291CF39C36}"/>
                </c:ext>
              </c:extLst>
            </c:dLbl>
            <c:dLbl>
              <c:idx val="7"/>
              <c:layout>
                <c:manualLayout>
                  <c:x val="7.567832659130814E-4"/>
                  <c:y val="0.470205634505168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61-4003-BA51-2C291CF39C36}"/>
                </c:ext>
              </c:extLst>
            </c:dLbl>
            <c:dLbl>
              <c:idx val="8"/>
              <c:layout>
                <c:manualLayout>
                  <c:x val="7.567832659130814E-4"/>
                  <c:y val="0.505602190427978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61-4003-BA51-2C291CF39C36}"/>
                </c:ext>
              </c:extLst>
            </c:dLbl>
            <c:dLbl>
              <c:idx val="9"/>
              <c:layout>
                <c:manualLayout>
                  <c:x val="7.5678326591297038E-4"/>
                  <c:y val="0.400974208070897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61-4003-BA51-2C291CF39C36}"/>
                </c:ext>
              </c:extLst>
            </c:dLbl>
            <c:dLbl>
              <c:idx val="10"/>
              <c:layout>
                <c:manualLayout>
                  <c:x val="-1.1099359679308366E-16"/>
                  <c:y val="0.425338127848971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61-4003-BA51-2C291CF39C36}"/>
                </c:ext>
              </c:extLst>
            </c:dLbl>
            <c:dLbl>
              <c:idx val="11"/>
              <c:layout>
                <c:manualLayout>
                  <c:x val="0"/>
                  <c:y val="0.218524076516191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C61-4003-BA51-2C291CF39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'ไฟฟ้า2567-2568'!$C$9:$C$20</c:f>
              <c:numCache>
                <c:formatCode>_-* #,##0_-;\-* #,##0_-;_-* "-"??_-;_-@_-</c:formatCode>
                <c:ptCount val="12"/>
                <c:pt idx="0">
                  <c:v>16680</c:v>
                </c:pt>
                <c:pt idx="1">
                  <c:v>15491</c:v>
                </c:pt>
                <c:pt idx="2">
                  <c:v>16392</c:v>
                </c:pt>
                <c:pt idx="3">
                  <c:v>23915</c:v>
                </c:pt>
                <c:pt idx="4">
                  <c:v>21800</c:v>
                </c:pt>
                <c:pt idx="5">
                  <c:v>17832</c:v>
                </c:pt>
                <c:pt idx="6">
                  <c:v>21450</c:v>
                </c:pt>
                <c:pt idx="7">
                  <c:v>19980</c:v>
                </c:pt>
                <c:pt idx="8">
                  <c:v>21124</c:v>
                </c:pt>
                <c:pt idx="9">
                  <c:v>16786</c:v>
                </c:pt>
                <c:pt idx="10">
                  <c:v>17981</c:v>
                </c:pt>
                <c:pt idx="11">
                  <c:v>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C61-4003-BA51-2C291CF39C36}"/>
            </c:ext>
          </c:extLst>
        </c:ser>
        <c:ser>
          <c:idx val="1"/>
          <c:order val="1"/>
          <c:tx>
            <c:strRef>
              <c:f>'ไฟฟ้า2567-2568'!$D$7:$D$8</c:f>
              <c:strCache>
                <c:ptCount val="2"/>
                <c:pt idx="0">
                  <c:v>ปริมาณการใช้ไฟฟ้า หน่วย (kW-h)</c:v>
                </c:pt>
                <c:pt idx="1">
                  <c:v>ปี 2568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874199599135457E-17"/>
                  <c:y val="0.369287454150555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C61-4003-BA51-2C291CF39C36}"/>
                </c:ext>
              </c:extLst>
            </c:dLbl>
            <c:dLbl>
              <c:idx val="1"/>
              <c:layout>
                <c:manualLayout>
                  <c:x val="7.5678326591305364E-4"/>
                  <c:y val="0.373322147163422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61-4003-BA51-2C291CF39C36}"/>
                </c:ext>
              </c:extLst>
            </c:dLbl>
            <c:dLbl>
              <c:idx val="2"/>
              <c:layout>
                <c:manualLayout>
                  <c:x val="-7.567832659130814E-4"/>
                  <c:y val="0.34530654542051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61-4003-BA51-2C291CF39C36}"/>
                </c:ext>
              </c:extLst>
            </c:dLbl>
            <c:dLbl>
              <c:idx val="3"/>
              <c:layout>
                <c:manualLayout>
                  <c:x val="0"/>
                  <c:y val="0.451311100869068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C61-4003-BA51-2C291CF39C36}"/>
                </c:ext>
              </c:extLst>
            </c:dLbl>
            <c:dLbl>
              <c:idx val="4"/>
              <c:layout>
                <c:manualLayout>
                  <c:x val="-5.5496798396541829E-17"/>
                  <c:y val="0.469548878079853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C61-4003-BA51-2C291CF39C36}"/>
                </c:ext>
              </c:extLst>
            </c:dLbl>
            <c:dLbl>
              <c:idx val="5"/>
              <c:layout>
                <c:manualLayout>
                  <c:x val="7.567832659130814E-4"/>
                  <c:y val="0.375853274802580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61-4003-BA51-2C291CF39C36}"/>
                </c:ext>
              </c:extLst>
            </c:dLbl>
            <c:dLbl>
              <c:idx val="6"/>
              <c:layout>
                <c:manualLayout>
                  <c:x val="-7.567832659130814E-4"/>
                  <c:y val="0.524599305930510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C61-4003-BA51-2C291CF39C36}"/>
                </c:ext>
              </c:extLst>
            </c:dLbl>
            <c:dLbl>
              <c:idx val="7"/>
              <c:layout>
                <c:manualLayout>
                  <c:x val="0"/>
                  <c:y val="0.361790259895372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61-4003-BA51-2C291CF39C36}"/>
                </c:ext>
              </c:extLst>
            </c:dLbl>
            <c:dLbl>
              <c:idx val="8"/>
              <c:layout>
                <c:manualLayout>
                  <c:x val="4.1015269443147548E-4"/>
                  <c:y val="0.505210170774106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C61-4003-BA51-2C291CF39C36}"/>
                </c:ext>
              </c:extLst>
            </c:dLbl>
            <c:dLbl>
              <c:idx val="9"/>
              <c:layout>
                <c:manualLayout>
                  <c:x val="0"/>
                  <c:y val="0.398957152164651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C61-4003-BA51-2C291CF39C36}"/>
                </c:ext>
              </c:extLst>
            </c:dLbl>
            <c:dLbl>
              <c:idx val="10"/>
              <c:layout>
                <c:manualLayout>
                  <c:x val="0"/>
                  <c:y val="0.434585316437450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C61-4003-BA51-2C291CF39C36}"/>
                </c:ext>
              </c:extLst>
            </c:dLbl>
            <c:dLbl>
              <c:idx val="11"/>
              <c:layout>
                <c:manualLayout>
                  <c:x val="-1.1099359679308366E-16"/>
                  <c:y val="0.236838572176659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C61-4003-BA51-2C291CF39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'ไฟฟ้า2567-2568'!$D$9:$D$20</c:f>
              <c:numCache>
                <c:formatCode>_-* #,##0_-;\-* #,##0_-;_-* "-"??_-;_-@_-</c:formatCode>
                <c:ptCount val="12"/>
                <c:pt idx="0">
                  <c:v>15191</c:v>
                </c:pt>
                <c:pt idx="1">
                  <c:v>15195</c:v>
                </c:pt>
                <c:pt idx="2">
                  <c:v>14211</c:v>
                </c:pt>
                <c:pt idx="3">
                  <c:v>18769</c:v>
                </c:pt>
                <c:pt idx="4">
                  <c:v>19789</c:v>
                </c:pt>
                <c:pt idx="5">
                  <c:v>15870</c:v>
                </c:pt>
                <c:pt idx="6">
                  <c:v>21942</c:v>
                </c:pt>
                <c:pt idx="7">
                  <c:v>15181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C61-4003-BA51-2C291CF39C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'ไฟฟ้า2567-2568'!$K$7:$K$8</c:f>
              <c:strCache>
                <c:ptCount val="2"/>
                <c:pt idx="0">
                  <c:v>ค่าเป้าหมายลดปริมาณการใช้ 7% เทียบกับปี 2567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'ไฟฟ้า2567-2568'!$K$9:$K$20</c:f>
              <c:numCache>
                <c:formatCode>_-* #,##0_-;\-* #,##0_-;_-* "-"??_-;_-@_-</c:formatCode>
                <c:ptCount val="12"/>
                <c:pt idx="0">
                  <c:v>15512.4</c:v>
                </c:pt>
                <c:pt idx="1">
                  <c:v>14406.63</c:v>
                </c:pt>
                <c:pt idx="2">
                  <c:v>15244.56</c:v>
                </c:pt>
                <c:pt idx="3">
                  <c:v>22240.95</c:v>
                </c:pt>
                <c:pt idx="4">
                  <c:v>20274</c:v>
                </c:pt>
                <c:pt idx="5">
                  <c:v>16583.759999999998</c:v>
                </c:pt>
                <c:pt idx="6">
                  <c:v>19948.5</c:v>
                </c:pt>
                <c:pt idx="7">
                  <c:v>18581.400000000001</c:v>
                </c:pt>
                <c:pt idx="8">
                  <c:v>19645.32</c:v>
                </c:pt>
                <c:pt idx="9">
                  <c:v>15610.98</c:v>
                </c:pt>
                <c:pt idx="10">
                  <c:v>16722.330000000002</c:v>
                </c:pt>
                <c:pt idx="11">
                  <c:v>8659.23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C61-4003-BA51-2C291CF39C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ตารางเปรียบเทียบการใช้ปริมาณน้ำมันเชื้อเพลิง </a:t>
            </a:r>
            <a:r>
              <a:rPr lang="th-TH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TH SarabunPSK" panose="020B0500040200020003" pitchFamily="34" charset="-34"/>
                <a:cs typeface="TH SarabunPSK" panose="020B0500040200020003" pitchFamily="34" charset="-34"/>
              </a:rPr>
              <a:t>แก๊สโซฮอล์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 ต่อจำนวนพนักงาน ปี พ.ศ.256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-พ.ศ.256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'แก๊สโซฮอล์2567-2568'!$G$6:$G$8</c:f>
              <c:strCache>
                <c:ptCount val="3"/>
                <c:pt idx="0">
                  <c:v>ปริมาณการใช้น้ำมันเชื้อเพลิง แก๊สโซฮอล์ ต่อ จำนวนพนักงาน หน่วย (ลิตร)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'แก๊สโซฮอล์2567-2568'!$G$9:$G$20</c:f>
              <c:numCache>
                <c:formatCode>0</c:formatCode>
                <c:ptCount val="12"/>
                <c:pt idx="0">
                  <c:v>0.91740384615384607</c:v>
                </c:pt>
                <c:pt idx="1">
                  <c:v>8.9807692307692311E-2</c:v>
                </c:pt>
                <c:pt idx="2">
                  <c:v>8.5096153846153849E-2</c:v>
                </c:pt>
                <c:pt idx="3">
                  <c:v>9.1442307692307684E-2</c:v>
                </c:pt>
                <c:pt idx="4">
                  <c:v>0.14028846153846153</c:v>
                </c:pt>
                <c:pt idx="5">
                  <c:v>0.16076923076923075</c:v>
                </c:pt>
                <c:pt idx="6">
                  <c:v>0.16548076923076924</c:v>
                </c:pt>
                <c:pt idx="7">
                  <c:v>0.10403846153846154</c:v>
                </c:pt>
                <c:pt idx="8">
                  <c:v>5.5192307692307693E-2</c:v>
                </c:pt>
                <c:pt idx="9">
                  <c:v>0.11663461538461539</c:v>
                </c:pt>
                <c:pt idx="10">
                  <c:v>0.21124999999999999</c:v>
                </c:pt>
                <c:pt idx="11">
                  <c:v>0.2475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6-40F4-B8B3-39FCCD1865A9}"/>
            </c:ext>
          </c:extLst>
        </c:ser>
        <c:ser>
          <c:idx val="1"/>
          <c:order val="1"/>
          <c:tx>
            <c:strRef>
              <c:f>'แก๊สโซฮอล์2567-2568'!$H$6:$H$8</c:f>
              <c:strCache>
                <c:ptCount val="3"/>
                <c:pt idx="0">
                  <c:v>ปริมาณการใช้น้ำมันเชื้อเพลิง แก๊สโซฮอล์ ต่อ จำนวนพนักงาน หน่วย (ลิตร)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'แก๊สโซฮอล์2567-2568'!$H$9:$H$20</c:f>
              <c:numCache>
                <c:formatCode>0</c:formatCode>
                <c:ptCount val="12"/>
                <c:pt idx="0">
                  <c:v>0.55188118811881193</c:v>
                </c:pt>
                <c:pt idx="1">
                  <c:v>0.18336633663366336</c:v>
                </c:pt>
                <c:pt idx="2">
                  <c:v>0.21752475247524752</c:v>
                </c:pt>
                <c:pt idx="3">
                  <c:v>6.4950495049504953E-2</c:v>
                </c:pt>
                <c:pt idx="4">
                  <c:v>5.02970297029703E-2</c:v>
                </c:pt>
                <c:pt idx="5">
                  <c:v>0.12178217821782179</c:v>
                </c:pt>
                <c:pt idx="6">
                  <c:v>9.4158415841584159E-2</c:v>
                </c:pt>
                <c:pt idx="7">
                  <c:v>9.7425742574257429E-2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6-40F4-B8B3-39FCCD186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ตารางเปรียบเทียบปริมาณขยะทั่วไป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-พ.ศ.256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'ขยะทั่วไป2567-2568 '!$C$6:$C$8</c:f>
              <c:strCache>
                <c:ptCount val="3"/>
                <c:pt idx="0">
                  <c:v>ปริมาณขยะทั่วไป หน่วย(กิโลกรัม)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87-440A-A341-C6D0DFB2995F}"/>
              </c:ext>
            </c:extLst>
          </c:dPt>
          <c:dLbls>
            <c:dLbl>
              <c:idx val="0"/>
              <c:layout>
                <c:manualLayout>
                  <c:x val="0"/>
                  <c:y val="0.532746188046604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7-440A-A341-C6D0DFB2995F}"/>
                </c:ext>
              </c:extLst>
            </c:dLbl>
            <c:dLbl>
              <c:idx val="1"/>
              <c:layout>
                <c:manualLayout>
                  <c:x val="8.4469960894825377E-4"/>
                  <c:y val="0.522910088862593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7-440A-A341-C6D0DFB2995F}"/>
                </c:ext>
              </c:extLst>
            </c:dLbl>
            <c:dLbl>
              <c:idx val="2"/>
              <c:layout>
                <c:manualLayout>
                  <c:x val="-1.7129994882384331E-4"/>
                  <c:y val="0.440013355749122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7-440A-A341-C6D0DFB2995F}"/>
                </c:ext>
              </c:extLst>
            </c:dLbl>
            <c:dLbl>
              <c:idx val="3"/>
              <c:layout>
                <c:manualLayout>
                  <c:x val="0"/>
                  <c:y val="0.487125467890553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7-440A-A341-C6D0DFB2995F}"/>
                </c:ext>
              </c:extLst>
            </c:dLbl>
            <c:dLbl>
              <c:idx val="4"/>
              <c:layout>
                <c:manualLayout>
                  <c:x val="0"/>
                  <c:y val="0.529122269540105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7-440A-A341-C6D0DFB2995F}"/>
                </c:ext>
              </c:extLst>
            </c:dLbl>
            <c:dLbl>
              <c:idx val="5"/>
              <c:layout>
                <c:manualLayout>
                  <c:x val="1.0057833333622979E-3"/>
                  <c:y val="0.444333764856806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7-440A-A341-C6D0DFB2995F}"/>
                </c:ext>
              </c:extLst>
            </c:dLbl>
            <c:dLbl>
              <c:idx val="6"/>
              <c:layout>
                <c:manualLayout>
                  <c:x val="0"/>
                  <c:y val="0.476425638352087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87-440A-A341-C6D0DFB2995F}"/>
                </c:ext>
              </c:extLst>
            </c:dLbl>
            <c:dLbl>
              <c:idx val="7"/>
              <c:layout>
                <c:manualLayout>
                  <c:x val="-1.306726377990483E-4"/>
                  <c:y val="0.46696912361683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87-440A-A341-C6D0DFB2995F}"/>
                </c:ext>
              </c:extLst>
            </c:dLbl>
            <c:dLbl>
              <c:idx val="8"/>
              <c:layout>
                <c:manualLayout>
                  <c:x val="1.0361944199774229E-3"/>
                  <c:y val="0.504379865622418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87-440A-A341-C6D0DFB2995F}"/>
                </c:ext>
              </c:extLst>
            </c:dLbl>
            <c:dLbl>
              <c:idx val="9"/>
              <c:layout>
                <c:manualLayout>
                  <c:x val="0"/>
                  <c:y val="0.514727935189469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87-440A-A341-C6D0DFB2995F}"/>
                </c:ext>
              </c:extLst>
            </c:dLbl>
            <c:dLbl>
              <c:idx val="10"/>
              <c:layout>
                <c:manualLayout>
                  <c:x val="-1.4751318480824916E-16"/>
                  <c:y val="0.542637643296058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87-440A-A341-C6D0DFB2995F}"/>
                </c:ext>
              </c:extLst>
            </c:dLbl>
            <c:dLbl>
              <c:idx val="11"/>
              <c:layout>
                <c:manualLayout>
                  <c:x val="-1.4751318480824916E-16"/>
                  <c:y val="0.569219098721245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87-440A-A341-C6D0DFB29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'ขยะทั่วไป2567-2568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'ขยะทั่วไป2567-2568 '!$C$9:$C$20</c:f>
              <c:numCache>
                <c:formatCode>0</c:formatCode>
                <c:ptCount val="12"/>
                <c:pt idx="0">
                  <c:v>901</c:v>
                </c:pt>
                <c:pt idx="1">
                  <c:v>877</c:v>
                </c:pt>
                <c:pt idx="2">
                  <c:v>739</c:v>
                </c:pt>
                <c:pt idx="3">
                  <c:v>828</c:v>
                </c:pt>
                <c:pt idx="4">
                  <c:v>896</c:v>
                </c:pt>
                <c:pt idx="5">
                  <c:v>744</c:v>
                </c:pt>
                <c:pt idx="6">
                  <c:v>807</c:v>
                </c:pt>
                <c:pt idx="7">
                  <c:v>781</c:v>
                </c:pt>
                <c:pt idx="8">
                  <c:v>855</c:v>
                </c:pt>
                <c:pt idx="9">
                  <c:v>872</c:v>
                </c:pt>
                <c:pt idx="10">
                  <c:v>918</c:v>
                </c:pt>
                <c:pt idx="1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087-440A-A341-C6D0DFB2995F}"/>
            </c:ext>
          </c:extLst>
        </c:ser>
        <c:ser>
          <c:idx val="1"/>
          <c:order val="1"/>
          <c:tx>
            <c:strRef>
              <c:f>'ขยะทั่วไป2567-2568 '!$D$6:$D$8</c:f>
              <c:strCache>
                <c:ptCount val="3"/>
                <c:pt idx="0">
                  <c:v>ปริมาณขยะทั่วไป หน่วย(กิโลกรัม)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532283356106701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87-440A-A341-C6D0DFB2995F}"/>
                </c:ext>
              </c:extLst>
            </c:dLbl>
            <c:dLbl>
              <c:idx val="1"/>
              <c:layout>
                <c:manualLayout>
                  <c:x val="-1.8439148101031145E-17"/>
                  <c:y val="0.501140217792435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87-440A-A341-C6D0DFB2995F}"/>
                </c:ext>
              </c:extLst>
            </c:dLbl>
            <c:dLbl>
              <c:idx val="2"/>
              <c:layout>
                <c:manualLayout>
                  <c:x val="0"/>
                  <c:y val="0.536649229994200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87-440A-A341-C6D0DFB2995F}"/>
                </c:ext>
              </c:extLst>
            </c:dLbl>
            <c:dLbl>
              <c:idx val="3"/>
              <c:layout>
                <c:manualLayout>
                  <c:x val="-1.3059344226098825E-4"/>
                  <c:y val="0.513886757306121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87-440A-A341-C6D0DFB2995F}"/>
                </c:ext>
              </c:extLst>
            </c:dLbl>
            <c:dLbl>
              <c:idx val="4"/>
              <c:layout>
                <c:manualLayout>
                  <c:x val="2.3758661418008781E-7"/>
                  <c:y val="0.478882686145753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087-440A-A341-C6D0DFB2995F}"/>
                </c:ext>
              </c:extLst>
            </c:dLbl>
            <c:dLbl>
              <c:idx val="5"/>
              <c:layout>
                <c:manualLayout>
                  <c:x val="0"/>
                  <c:y val="0.447002864456719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087-440A-A341-C6D0DFB2995F}"/>
                </c:ext>
              </c:extLst>
            </c:dLbl>
            <c:dLbl>
              <c:idx val="6"/>
              <c:layout>
                <c:manualLayout>
                  <c:x val="-1.0060209199766255E-3"/>
                  <c:y val="0.57730430605753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087-440A-A341-C6D0DFB2995F}"/>
                </c:ext>
              </c:extLst>
            </c:dLbl>
            <c:dLbl>
              <c:idx val="7"/>
              <c:layout>
                <c:manualLayout>
                  <c:x val="0"/>
                  <c:y val="0.661159079859178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087-440A-A341-C6D0DFB2995F}"/>
                </c:ext>
              </c:extLst>
            </c:dLbl>
            <c:dLbl>
              <c:idx val="8"/>
              <c:layout>
                <c:manualLayout>
                  <c:x val="7.1450230557695187E-4"/>
                  <c:y val="0.499107276221871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087-440A-A341-C6D0DFB2995F}"/>
                </c:ext>
              </c:extLst>
            </c:dLbl>
            <c:dLbl>
              <c:idx val="9"/>
              <c:layout>
                <c:manualLayout>
                  <c:x val="0"/>
                  <c:y val="0.502679914935512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087-440A-A341-C6D0DFB2995F}"/>
                </c:ext>
              </c:extLst>
            </c:dLbl>
            <c:dLbl>
              <c:idx val="10"/>
              <c:layout>
                <c:manualLayout>
                  <c:x val="2.0421933414720692E-3"/>
                  <c:y val="0.54625279775331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087-440A-A341-C6D0DFB2995F}"/>
                </c:ext>
              </c:extLst>
            </c:dLbl>
            <c:dLbl>
              <c:idx val="11"/>
              <c:layout>
                <c:manualLayout>
                  <c:x val="0"/>
                  <c:y val="0.554607553163851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087-440A-A341-C6D0DFB299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'ขยะทั่วไป2567-2568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'ขยะทั่วไป2567-2568 '!$D$9:$D$20</c:f>
              <c:numCache>
                <c:formatCode>0</c:formatCode>
                <c:ptCount val="12"/>
                <c:pt idx="0">
                  <c:v>892</c:v>
                </c:pt>
                <c:pt idx="1">
                  <c:v>847</c:v>
                </c:pt>
                <c:pt idx="2">
                  <c:v>911</c:v>
                </c:pt>
                <c:pt idx="3">
                  <c:v>862</c:v>
                </c:pt>
                <c:pt idx="4">
                  <c:v>811</c:v>
                </c:pt>
                <c:pt idx="5">
                  <c:v>759</c:v>
                </c:pt>
                <c:pt idx="6">
                  <c:v>982</c:v>
                </c:pt>
                <c:pt idx="7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087-440A-A341-C6D0DFB299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'ขยะทั่วไป2567-2568 '!$I$6:$I$8</c:f>
              <c:strCache>
                <c:ptCount val="3"/>
                <c:pt idx="0">
                  <c:v>ค่าเป้าหมายลดปริมาณการใช้ 7% เทียบกับปี 2567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'ขยะทั่วไป2567-2568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'ขยะทั่วไป2567-2568 '!$I$9:$I$20</c:f>
              <c:numCache>
                <c:formatCode>0</c:formatCode>
                <c:ptCount val="12"/>
                <c:pt idx="0">
                  <c:v>837.93</c:v>
                </c:pt>
                <c:pt idx="1">
                  <c:v>815.61</c:v>
                </c:pt>
                <c:pt idx="2">
                  <c:v>687.27</c:v>
                </c:pt>
                <c:pt idx="3">
                  <c:v>770.04</c:v>
                </c:pt>
                <c:pt idx="4">
                  <c:v>833.28</c:v>
                </c:pt>
                <c:pt idx="5">
                  <c:v>691.92</c:v>
                </c:pt>
                <c:pt idx="6">
                  <c:v>750.51</c:v>
                </c:pt>
                <c:pt idx="7">
                  <c:v>726.33</c:v>
                </c:pt>
                <c:pt idx="8">
                  <c:v>795.15</c:v>
                </c:pt>
                <c:pt idx="9">
                  <c:v>810.96</c:v>
                </c:pt>
                <c:pt idx="10">
                  <c:v>853.74</c:v>
                </c:pt>
                <c:pt idx="11">
                  <c:v>899.31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087-440A-A341-C6D0DFB299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ตารางเปรียบเทียบการใช้ปริมาณขยะทั่วไปต่อจำนวนพนักงาน ปี พ.ศ.256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-พ.ศ.256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'ขยะทั่วไป2567-2568 '!$G$6:$G$8</c:f>
              <c:strCache>
                <c:ptCount val="3"/>
                <c:pt idx="0">
                  <c:v>ปริมาณขยะทั่วไป ต่อ จำนวนพนักงาน หน่วย (กิโลกรัม)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'ขยะทั่วไป2567-2568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'ขยะทั่วไป2567-2568 '!$G$9:$G$20</c:f>
              <c:numCache>
                <c:formatCode>0</c:formatCode>
                <c:ptCount val="12"/>
                <c:pt idx="0">
                  <c:v>8.6634615384615383</c:v>
                </c:pt>
                <c:pt idx="1">
                  <c:v>8.4326923076923084</c:v>
                </c:pt>
                <c:pt idx="2">
                  <c:v>7.1057692307692308</c:v>
                </c:pt>
                <c:pt idx="3">
                  <c:v>7.9615384615384617</c:v>
                </c:pt>
                <c:pt idx="4">
                  <c:v>8.615384615384615</c:v>
                </c:pt>
                <c:pt idx="5">
                  <c:v>7.1538461538461542</c:v>
                </c:pt>
                <c:pt idx="6">
                  <c:v>7.759615384615385</c:v>
                </c:pt>
                <c:pt idx="7">
                  <c:v>7.509615384615385</c:v>
                </c:pt>
                <c:pt idx="8">
                  <c:v>8.2211538461538467</c:v>
                </c:pt>
                <c:pt idx="9">
                  <c:v>8.384615384615385</c:v>
                </c:pt>
                <c:pt idx="10">
                  <c:v>8.8269230769230766</c:v>
                </c:pt>
                <c:pt idx="11">
                  <c:v>9.2980769230769234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E-4357-8C33-D1C499A4D848}"/>
            </c:ext>
          </c:extLst>
        </c:ser>
        <c:ser>
          <c:idx val="1"/>
          <c:order val="1"/>
          <c:tx>
            <c:strRef>
              <c:f>'ขยะทั่วไป2567-2568 '!$H$6:$H$8</c:f>
              <c:strCache>
                <c:ptCount val="3"/>
                <c:pt idx="0">
                  <c:v>ปริมาณขยะทั่วไป ต่อ จำนวนพนักงาน หน่วย (กิโลกรัม)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'ขยะทั่วไป2567-2568 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'ขยะทั่วไป2567-2568 '!$H$9:$H$20</c:f>
              <c:numCache>
                <c:formatCode>0</c:formatCode>
                <c:ptCount val="12"/>
                <c:pt idx="0">
                  <c:v>8.8316831683168324</c:v>
                </c:pt>
                <c:pt idx="1">
                  <c:v>8.3861386138613856</c:v>
                </c:pt>
                <c:pt idx="2">
                  <c:v>9.0198019801980198</c:v>
                </c:pt>
                <c:pt idx="3">
                  <c:v>8.5346534653465351</c:v>
                </c:pt>
                <c:pt idx="4">
                  <c:v>8.0297029702970288</c:v>
                </c:pt>
                <c:pt idx="5">
                  <c:v>7.5148514851485144</c:v>
                </c:pt>
                <c:pt idx="6">
                  <c:v>9.7227722772277225</c:v>
                </c:pt>
                <c:pt idx="7">
                  <c:v>10.990099009900991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E-4357-8C33-D1C499A4D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ตารางเปรียบเทียบปริมาณเศษอาหาร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-พ.ศ.256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'เศษอาหาร2567-2568'!$C$6:$C$8</c:f>
              <c:strCache>
                <c:ptCount val="3"/>
                <c:pt idx="0">
                  <c:v>ปริมาณเศษอาหาร หน่วย(กิโลกรัม)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A5-48A1-88B0-98F052E69A30}"/>
              </c:ext>
            </c:extLst>
          </c:dPt>
          <c:dLbls>
            <c:dLbl>
              <c:idx val="0"/>
              <c:layout>
                <c:manualLayout>
                  <c:x val="0"/>
                  <c:y val="0.599503552746422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A5-48A1-88B0-98F052E69A30}"/>
                </c:ext>
              </c:extLst>
            </c:dLbl>
            <c:dLbl>
              <c:idx val="1"/>
              <c:layout>
                <c:manualLayout>
                  <c:x val="-1.1668682956397359E-3"/>
                  <c:y val="0.551057037249652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A5-48A1-88B0-98F052E69A30}"/>
                </c:ext>
              </c:extLst>
            </c:dLbl>
            <c:dLbl>
              <c:idx val="2"/>
              <c:layout>
                <c:manualLayout>
                  <c:x val="7.6661349136357946E-4"/>
                  <c:y val="0.58136170063205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A5-48A1-88B0-98F052E69A30}"/>
                </c:ext>
              </c:extLst>
            </c:dLbl>
            <c:dLbl>
              <c:idx val="3"/>
              <c:layout>
                <c:manualLayout>
                  <c:x val="-3.4388038267589337E-17"/>
                  <c:y val="0.621034426200699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A5-48A1-88B0-98F052E69A30}"/>
                </c:ext>
              </c:extLst>
            </c:dLbl>
            <c:dLbl>
              <c:idx val="4"/>
              <c:layout>
                <c:manualLayout>
                  <c:x val="-6.8776076535178675E-17"/>
                  <c:y val="0.651872147991072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A5-48A1-88B0-98F052E69A30}"/>
                </c:ext>
              </c:extLst>
            </c:dLbl>
            <c:dLbl>
              <c:idx val="5"/>
              <c:layout>
                <c:manualLayout>
                  <c:x val="0"/>
                  <c:y val="0.608000269458096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A5-48A1-88B0-98F052E69A30}"/>
                </c:ext>
              </c:extLst>
            </c:dLbl>
            <c:dLbl>
              <c:idx val="6"/>
              <c:layout>
                <c:manualLayout>
                  <c:x val="0"/>
                  <c:y val="0.528501344361589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A5-48A1-88B0-98F052E69A30}"/>
                </c:ext>
              </c:extLst>
            </c:dLbl>
            <c:dLbl>
              <c:idx val="7"/>
              <c:layout>
                <c:manualLayout>
                  <c:x val="-1.307105172636788E-4"/>
                  <c:y val="0.593438695354190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A5-48A1-88B0-98F052E69A30}"/>
                </c:ext>
              </c:extLst>
            </c:dLbl>
            <c:dLbl>
              <c:idx val="8"/>
              <c:layout>
                <c:manualLayout>
                  <c:x val="-8.9355777338400077E-6"/>
                  <c:y val="0.634569130646172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A5-48A1-88B0-98F052E69A30}"/>
                </c:ext>
              </c:extLst>
            </c:dLbl>
            <c:dLbl>
              <c:idx val="9"/>
              <c:layout>
                <c:manualLayout>
                  <c:x val="-1.3755215307035735E-16"/>
                  <c:y val="0.641197506926830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A5-48A1-88B0-98F052E69A30}"/>
                </c:ext>
              </c:extLst>
            </c:dLbl>
            <c:dLbl>
              <c:idx val="10"/>
              <c:layout>
                <c:manualLayout>
                  <c:x val="-9.3786642330386861E-4"/>
                  <c:y val="0.61703150902391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A5-48A1-88B0-98F052E69A30}"/>
                </c:ext>
              </c:extLst>
            </c:dLbl>
            <c:dLbl>
              <c:idx val="11"/>
              <c:layout>
                <c:manualLayout>
                  <c:x val="0"/>
                  <c:y val="0.575568937339277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A5-48A1-88B0-98F052E69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'เศษอาหาร2567-2568'!$C$9:$C$20</c:f>
              <c:numCache>
                <c:formatCode>0</c:formatCode>
                <c:ptCount val="12"/>
                <c:pt idx="0">
                  <c:v>763</c:v>
                </c:pt>
                <c:pt idx="1">
                  <c:v>696</c:v>
                </c:pt>
                <c:pt idx="2">
                  <c:v>744</c:v>
                </c:pt>
                <c:pt idx="3">
                  <c:v>793</c:v>
                </c:pt>
                <c:pt idx="4">
                  <c:v>824</c:v>
                </c:pt>
                <c:pt idx="5">
                  <c:v>781</c:v>
                </c:pt>
                <c:pt idx="6">
                  <c:v>679</c:v>
                </c:pt>
                <c:pt idx="7">
                  <c:v>757</c:v>
                </c:pt>
                <c:pt idx="8">
                  <c:v>805</c:v>
                </c:pt>
                <c:pt idx="9">
                  <c:v>823</c:v>
                </c:pt>
                <c:pt idx="10">
                  <c:v>792</c:v>
                </c:pt>
                <c:pt idx="11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A5-48A1-88B0-98F052E69A30}"/>
            </c:ext>
          </c:extLst>
        </c:ser>
        <c:ser>
          <c:idx val="1"/>
          <c:order val="1"/>
          <c:tx>
            <c:strRef>
              <c:f>'เศษอาหาร2567-2568'!$D$6:$D$8</c:f>
              <c:strCache>
                <c:ptCount val="3"/>
                <c:pt idx="0">
                  <c:v>ปริมาณเศษอาหาร หน่วย(กิโลกรัม)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3786642330386861E-4"/>
                  <c:y val="0.647710191959604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A5-48A1-88B0-98F052E69A30}"/>
                </c:ext>
              </c:extLst>
            </c:dLbl>
            <c:dLbl>
              <c:idx val="1"/>
              <c:layout>
                <c:manualLayout>
                  <c:x val="-1.7194019133794669E-17"/>
                  <c:y val="0.616886821741753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A5-48A1-88B0-98F052E69A30}"/>
                </c:ext>
              </c:extLst>
            </c:dLbl>
            <c:dLbl>
              <c:idx val="2"/>
              <c:layout>
                <c:manualLayout>
                  <c:x val="-1.8757328466077372E-3"/>
                  <c:y val="0.5734100507869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A5-48A1-88B0-98F052E69A30}"/>
                </c:ext>
              </c:extLst>
            </c:dLbl>
            <c:dLbl>
              <c:idx val="3"/>
              <c:layout>
                <c:manualLayout>
                  <c:x val="-1.1758777211234252E-3"/>
                  <c:y val="0.625826386976973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A5-48A1-88B0-98F052E69A30}"/>
                </c:ext>
              </c:extLst>
            </c:dLbl>
            <c:dLbl>
              <c:idx val="4"/>
              <c:layout>
                <c:manualLayout>
                  <c:x val="0"/>
                  <c:y val="0.635313362192685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9A5-48A1-88B0-98F052E69A30}"/>
                </c:ext>
              </c:extLst>
            </c:dLbl>
            <c:dLbl>
              <c:idx val="5"/>
              <c:layout>
                <c:manualLayout>
                  <c:x val="0"/>
                  <c:y val="0.599190747043283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A5-48A1-88B0-98F052E69A30}"/>
                </c:ext>
              </c:extLst>
            </c:dLbl>
            <c:dLbl>
              <c:idx val="6"/>
              <c:layout>
                <c:manualLayout>
                  <c:x val="-1.875732846607806E-3"/>
                  <c:y val="0.243942171949412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9A5-48A1-88B0-98F052E69A30}"/>
                </c:ext>
              </c:extLst>
            </c:dLbl>
            <c:dLbl>
              <c:idx val="7"/>
              <c:layout>
                <c:manualLayout>
                  <c:x val="0"/>
                  <c:y val="0.411852348678776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A5-48A1-88B0-98F052E69A30}"/>
                </c:ext>
              </c:extLst>
            </c:dLbl>
            <c:dLbl>
              <c:idx val="8"/>
              <c:layout>
                <c:manualLayout>
                  <c:x val="7.9290329031603442E-4"/>
                  <c:y val="0.569490607042228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9A5-48A1-88B0-98F052E69A30}"/>
                </c:ext>
              </c:extLst>
            </c:dLbl>
            <c:dLbl>
              <c:idx val="9"/>
              <c:layout>
                <c:manualLayout>
                  <c:x val="-2.8135992699116056E-3"/>
                  <c:y val="0.581142326594928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9A5-48A1-88B0-98F052E69A30}"/>
                </c:ext>
              </c:extLst>
            </c:dLbl>
            <c:dLbl>
              <c:idx val="10"/>
              <c:layout>
                <c:manualLayout>
                  <c:x val="-9.4680200103770861E-4"/>
                  <c:y val="0.561247825297428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9A5-48A1-88B0-98F052E69A30}"/>
                </c:ext>
              </c:extLst>
            </c:dLbl>
            <c:dLbl>
              <c:idx val="11"/>
              <c:layout>
                <c:manualLayout>
                  <c:x val="0"/>
                  <c:y val="0.512960934433815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9A5-48A1-88B0-98F052E69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'เศษอาหาร2567-2568'!$D$9:$D$20</c:f>
              <c:numCache>
                <c:formatCode>0</c:formatCode>
                <c:ptCount val="12"/>
                <c:pt idx="0">
                  <c:v>817</c:v>
                </c:pt>
                <c:pt idx="1">
                  <c:v>787</c:v>
                </c:pt>
                <c:pt idx="2">
                  <c:v>722</c:v>
                </c:pt>
                <c:pt idx="3">
                  <c:v>795</c:v>
                </c:pt>
                <c:pt idx="4">
                  <c:v>804</c:v>
                </c:pt>
                <c:pt idx="5">
                  <c:v>762</c:v>
                </c:pt>
                <c:pt idx="6">
                  <c:v>311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9A5-48A1-88B0-98F052E69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'เศษอาหาร2567-2568'!$I$6:$I$8</c:f>
              <c:strCache>
                <c:ptCount val="3"/>
                <c:pt idx="0">
                  <c:v>ค่าเป้าหมายลดปริมาณการใช้ 7% เทียบกับปี 2567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'เศษอาหาร2567-2568'!$I$9:$I$20</c:f>
              <c:numCache>
                <c:formatCode>0</c:formatCode>
                <c:ptCount val="12"/>
                <c:pt idx="0">
                  <c:v>709.59</c:v>
                </c:pt>
                <c:pt idx="1">
                  <c:v>647.28</c:v>
                </c:pt>
                <c:pt idx="2">
                  <c:v>691.92</c:v>
                </c:pt>
                <c:pt idx="3">
                  <c:v>737.49</c:v>
                </c:pt>
                <c:pt idx="4">
                  <c:v>766.32</c:v>
                </c:pt>
                <c:pt idx="5">
                  <c:v>726.33</c:v>
                </c:pt>
                <c:pt idx="6">
                  <c:v>631.47</c:v>
                </c:pt>
                <c:pt idx="7">
                  <c:v>704.01</c:v>
                </c:pt>
                <c:pt idx="8">
                  <c:v>748.65</c:v>
                </c:pt>
                <c:pt idx="9">
                  <c:v>765.39</c:v>
                </c:pt>
                <c:pt idx="10">
                  <c:v>736.56</c:v>
                </c:pt>
                <c:pt idx="11">
                  <c:v>692.55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9A5-48A1-88B0-98F052E69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</a:t>
            </a:r>
            <a:r>
              <a:rPr lang="th-TH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เศษอาหาร 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-พ.ศ.256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'เศษอาหาร2567-2568'!$G$6:$G$8</c:f>
              <c:strCache>
                <c:ptCount val="3"/>
                <c:pt idx="0">
                  <c:v>ปริมาณเศษอาหาร ต่อ จำนวนพนักงาน หน่วย (กิโลกรัม)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'เศษอาหาร2567-2568'!$G$9:$G$20</c:f>
              <c:numCache>
                <c:formatCode>0</c:formatCode>
                <c:ptCount val="12"/>
                <c:pt idx="0">
                  <c:v>7.3365384615384617</c:v>
                </c:pt>
                <c:pt idx="1">
                  <c:v>6.6923076923076925</c:v>
                </c:pt>
                <c:pt idx="2">
                  <c:v>7.1538461538461542</c:v>
                </c:pt>
                <c:pt idx="3">
                  <c:v>7.625</c:v>
                </c:pt>
                <c:pt idx="4">
                  <c:v>7.9230769230769234</c:v>
                </c:pt>
                <c:pt idx="5">
                  <c:v>7.509615384615385</c:v>
                </c:pt>
                <c:pt idx="6">
                  <c:v>6.5288461538461542</c:v>
                </c:pt>
                <c:pt idx="7">
                  <c:v>7.2788461538461542</c:v>
                </c:pt>
                <c:pt idx="8">
                  <c:v>7.740384615384615</c:v>
                </c:pt>
                <c:pt idx="9">
                  <c:v>7.9134615384615383</c:v>
                </c:pt>
                <c:pt idx="10">
                  <c:v>7.615384615384615</c:v>
                </c:pt>
                <c:pt idx="11">
                  <c:v>7.009615384615385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5-4E6A-8DEF-85F6C52AE8DC}"/>
            </c:ext>
          </c:extLst>
        </c:ser>
        <c:ser>
          <c:idx val="1"/>
          <c:order val="1"/>
          <c:tx>
            <c:strRef>
              <c:f>'เศษอาหาร2567-2568'!$H$6:$H$8</c:f>
              <c:strCache>
                <c:ptCount val="3"/>
                <c:pt idx="0">
                  <c:v>ปริมาณเศษอาหาร ต่อ จำนวนพนักงาน หน่วย (กิโลกรัม)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'เศษอาหาร2567-2568'!$B$9:$B$20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'เศษอาหาร2567-2568'!$H$9:$H$20</c:f>
              <c:numCache>
                <c:formatCode>0</c:formatCode>
                <c:ptCount val="12"/>
                <c:pt idx="0">
                  <c:v>8.0891089108910883</c:v>
                </c:pt>
                <c:pt idx="1">
                  <c:v>7.7920792079207919</c:v>
                </c:pt>
                <c:pt idx="2">
                  <c:v>7.1485148514851486</c:v>
                </c:pt>
                <c:pt idx="3">
                  <c:v>7.8712871287128712</c:v>
                </c:pt>
                <c:pt idx="4">
                  <c:v>7.9603960396039604</c:v>
                </c:pt>
                <c:pt idx="5">
                  <c:v>7.5445544554455441</c:v>
                </c:pt>
                <c:pt idx="6">
                  <c:v>3.0792079207920793</c:v>
                </c:pt>
                <c:pt idx="7">
                  <c:v>5.0990099009900991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5-4E6A-8DEF-85F6C52AE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000" b="1"/>
              <a:t>สรุปปริมาณการปล่อยก๊าซเรือนกระจก มกราคม-ธันวาคม </a:t>
            </a:r>
            <a:r>
              <a:rPr lang="en-US" sz="2000" b="1"/>
              <a:t>2567</a:t>
            </a:r>
            <a:endParaRPr lang="th-TH" sz="2000" b="1"/>
          </a:p>
        </c:rich>
      </c:tx>
      <c:layout>
        <c:manualLayout>
          <c:xMode val="edge"/>
          <c:yMode val="edge"/>
          <c:x val="0.18988680965598956"/>
          <c:y val="2.7268369160235732E-2"/>
        </c:manualLayout>
      </c:layout>
      <c:overlay val="0"/>
      <c:spPr>
        <a:solidFill>
          <a:srgbClr val="92D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'คำนวณก๊าซเรือนกระจก2567-2568'!$B$33</c:f>
              <c:strCache>
                <c:ptCount val="1"/>
                <c:pt idx="0">
                  <c:v>การปล่อยก๊าซเรือนกระจก (GHG)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EA1-4836-86BB-D949210FA1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1-4836-86BB-D949210FA1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'คำนวณก๊าซเรือนกระจก2567-2568'!$A$34:$A$36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'คำนวณก๊าซเรือนกระจก2567-2568'!$B$34:$B$36</c:f>
              <c:numCache>
                <c:formatCode>_-* #,##0.00_-;\-* #,##0.00_-;_-* "-"??_-;_-@_-</c:formatCode>
                <c:ptCount val="3"/>
                <c:pt idx="0">
                  <c:v>2.9489787629999999</c:v>
                </c:pt>
                <c:pt idx="1">
                  <c:v>109.34912580000001</c:v>
                </c:pt>
                <c:pt idx="2">
                  <c:v>29.611468999999996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1-4836-86BB-D949210FA1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0472063"/>
        <c:axId val="274576383"/>
      </c:barChart>
      <c:catAx>
        <c:axId val="47047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576383"/>
        <c:crosses val="autoZero"/>
        <c:auto val="1"/>
        <c:lblAlgn val="ctr"/>
        <c:lblOffset val="100"/>
        <c:noMultiLvlLbl val="0"/>
      </c:catAx>
      <c:valAx>
        <c:axId val="274576383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47206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000" b="1" i="0" baseline="0">
                <a:effectLst/>
              </a:rPr>
              <a:t>สรุปปริมาณการปล่อยก๊าซเรือนกระจก มกราคม-ธันวาคม 256</a:t>
            </a:r>
            <a:r>
              <a:rPr lang="en-US" sz="2000" b="1" i="0" baseline="0">
                <a:effectLst/>
              </a:rPr>
              <a:t>8</a:t>
            </a:r>
            <a:endParaRPr lang="th-TH" sz="2000">
              <a:effectLst/>
            </a:endParaRPr>
          </a:p>
        </c:rich>
      </c:tx>
      <c:layout>
        <c:manualLayout>
          <c:xMode val="edge"/>
          <c:yMode val="edge"/>
          <c:x val="0.22667382550806997"/>
          <c:y val="3.2351247943021043E-2"/>
        </c:manualLayout>
      </c:layout>
      <c:overlay val="0"/>
      <c:spPr>
        <a:solidFill>
          <a:srgbClr val="92D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'คำนวณก๊าซเรือนกระจก2567-2568'!$X$33</c:f>
              <c:strCache>
                <c:ptCount val="1"/>
                <c:pt idx="0">
                  <c:v>การปล่อยก๊าซเรือนกระจก (GHG)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DA-4BEB-99E0-E1433EF5359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DA-4BEB-99E0-E1433EF5359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DA-4BEB-99E0-E1433EF535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'คำนวณก๊าซเรือนกระจก2567-2568'!$W$34:$W$36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'คำนวณก๊าซเรือนกระจก2567-2568'!$X$34:$X$36</c:f>
              <c:numCache>
                <c:formatCode>_-* #,##0.00_-;\-* #,##0.00_-;_-* "-"??_-;_-@_-</c:formatCode>
                <c:ptCount val="3"/>
                <c:pt idx="0">
                  <c:v>1.6297958299999999</c:v>
                </c:pt>
                <c:pt idx="1">
                  <c:v>68.060385199999999</c:v>
                </c:pt>
                <c:pt idx="2">
                  <c:v>24.412678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A-4BEB-99E0-E1433EF535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994687"/>
        <c:axId val="457965807"/>
      </c:barChart>
      <c:catAx>
        <c:axId val="52199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65807"/>
        <c:crosses val="autoZero"/>
        <c:auto val="1"/>
        <c:lblAlgn val="ctr"/>
        <c:lblOffset val="100"/>
        <c:noMultiLvlLbl val="0"/>
      </c:catAx>
      <c:valAx>
        <c:axId val="45796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99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4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ตารางสรุปเปรียบเทียบการปล่อยก๊าซเรือนกระจก</a:t>
            </a:r>
            <a:r>
              <a:rPr lang="th-TH" sz="24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ประจำปี 256</a:t>
            </a:r>
            <a:r>
              <a:rPr lang="en-US" sz="24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4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-256</a:t>
            </a:r>
            <a:r>
              <a:rPr lang="en-US" sz="24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r>
              <a:rPr lang="th-TH" sz="24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(มกราคม-ธันวาคม)</a:t>
            </a:r>
            <a:endParaRPr lang="th-TH" sz="2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เปรียบเทียบคำนวณก๊าซเรือนกระจก!$B$26:$B$28</c:f>
              <c:strCache>
                <c:ptCount val="3"/>
                <c:pt idx="0">
                  <c:v> Scope 1  (ประเภท 1) ทางตรง : น้ำมันเชื้อเพลิง</c:v>
                </c:pt>
                <c:pt idx="1">
                  <c:v> Scope 2  (ประเภท 2) ทางอ้อม : ไฟฟ้า</c:v>
                </c:pt>
                <c:pt idx="2">
                  <c:v> Scope 3  (ประเภท 3) ทางอ้อมอื่นๆ : กระดาษ/น้ำประปา/ขยะฝังกลบ</c:v>
                </c:pt>
              </c:strCache>
            </c:strRef>
          </c:cat>
          <c:val>
            <c:numRef>
              <c:f>เปรียบเทียบคำนวณก๊าซเรือนกระจก!$D$26:$D$28</c:f>
              <c:numCache>
                <c:formatCode>_-* #,##0.00_-;\-* #,##0.00_-;_-* "-"??_-;_-@_-</c:formatCode>
                <c:ptCount val="3"/>
                <c:pt idx="0">
                  <c:v>2.9489787629999999</c:v>
                </c:pt>
                <c:pt idx="1">
                  <c:v>109.34912580000001</c:v>
                </c:pt>
                <c:pt idx="2">
                  <c:v>29.611468999999996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1-4F24-9960-D0576E9D6A2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เปรียบเทียบคำนวณก๊าซเรือนกระจก!$B$26:$B$28</c:f>
              <c:strCache>
                <c:ptCount val="3"/>
                <c:pt idx="0">
                  <c:v> Scope 1  (ประเภท 1) ทางตรง : น้ำมันเชื้อเพลิง</c:v>
                </c:pt>
                <c:pt idx="1">
                  <c:v> Scope 2  (ประเภท 2) ทางอ้อม : ไฟฟ้า</c:v>
                </c:pt>
                <c:pt idx="2">
                  <c:v> Scope 3  (ประเภท 3) ทางอ้อมอื่นๆ : กระดาษ/น้ำประปา/ขยะฝังกลบ</c:v>
                </c:pt>
              </c:strCache>
            </c:strRef>
          </c:cat>
          <c:val>
            <c:numRef>
              <c:f>เปรียบเทียบคำนวณก๊าซเรือนกระจก!$F$26:$F$28</c:f>
              <c:numCache>
                <c:formatCode>_-* #,##0.00_-;\-* #,##0.00_-;_-* "-"??_-;_-@_-</c:formatCode>
                <c:ptCount val="3"/>
                <c:pt idx="0">
                  <c:v>1.6297958299999999</c:v>
                </c:pt>
                <c:pt idx="1">
                  <c:v>68.060385199999999</c:v>
                </c:pt>
                <c:pt idx="2">
                  <c:v>24.412678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1-4F24-9960-D0576E9D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895903"/>
        <c:axId val="860290655"/>
      </c:barChart>
      <c:catAx>
        <c:axId val="67989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60290655"/>
        <c:crosses val="autoZero"/>
        <c:auto val="1"/>
        <c:lblAlgn val="ctr"/>
        <c:lblOffset val="100"/>
        <c:noMultiLvlLbl val="0"/>
      </c:catAx>
      <c:valAx>
        <c:axId val="86029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7989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ตารางเปรียบเทียบการใช้ปริมาณไฟฟ้าต่อจำนวนพนักงาน ปี พ.ศ.2567-พ.ศ.2568</a:t>
            </a:r>
          </a:p>
        </c:rich>
      </c:tx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'ไฟฟ้า2567-2568'!$G$7:$G$8</c:f>
              <c:strCache>
                <c:ptCount val="2"/>
                <c:pt idx="0">
                  <c:v>ปริมาณการใช้ไฟฟ้าต่อจำนวนพนักงาน หน่วย (kW-h)</c:v>
                </c:pt>
                <c:pt idx="1">
                  <c:v>ปี 2567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'ไฟฟ้า2567-2568'!$G$9:$G$20</c:f>
              <c:numCache>
                <c:formatCode>0</c:formatCode>
                <c:ptCount val="12"/>
                <c:pt idx="0">
                  <c:v>165.14851485148515</c:v>
                </c:pt>
                <c:pt idx="1">
                  <c:v>153.37623762376236</c:v>
                </c:pt>
                <c:pt idx="2">
                  <c:v>162.29702970297029</c:v>
                </c:pt>
                <c:pt idx="3">
                  <c:v>236.78217821782178</c:v>
                </c:pt>
                <c:pt idx="4">
                  <c:v>215.84158415841586</c:v>
                </c:pt>
                <c:pt idx="5">
                  <c:v>176.55445544554456</c:v>
                </c:pt>
                <c:pt idx="6">
                  <c:v>212.37623762376236</c:v>
                </c:pt>
                <c:pt idx="7">
                  <c:v>197.82178217821783</c:v>
                </c:pt>
                <c:pt idx="8">
                  <c:v>209.14851485148515</c:v>
                </c:pt>
                <c:pt idx="9">
                  <c:v>166.19801980198019</c:v>
                </c:pt>
                <c:pt idx="10">
                  <c:v>178.02970297029702</c:v>
                </c:pt>
                <c:pt idx="11">
                  <c:v>92.188118811881182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C-4082-AAC6-88DCC7EB6FDA}"/>
            </c:ext>
          </c:extLst>
        </c:ser>
        <c:ser>
          <c:idx val="1"/>
          <c:order val="1"/>
          <c:tx>
            <c:strRef>
              <c:f>'ไฟฟ้า2567-2568'!$H$7:$H$8</c:f>
              <c:strCache>
                <c:ptCount val="2"/>
                <c:pt idx="0">
                  <c:v>ปริมาณการใช้ไฟฟ้าต่อจำนวนพนักงาน หน่วย (kW-h)</c:v>
                </c:pt>
                <c:pt idx="1">
                  <c:v>ปี 2568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'ไฟฟ้า2567-2568'!$B$9:$B$20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'ไฟฟ้า2567-2568'!$H$9:$H$20</c:f>
              <c:numCache>
                <c:formatCode>0</c:formatCode>
                <c:ptCount val="12"/>
                <c:pt idx="0">
                  <c:v>150.40594059405942</c:v>
                </c:pt>
                <c:pt idx="1">
                  <c:v>150.44554455445544</c:v>
                </c:pt>
                <c:pt idx="2">
                  <c:v>140.70297029702971</c:v>
                </c:pt>
                <c:pt idx="3">
                  <c:v>185.83168316831683</c:v>
                </c:pt>
                <c:pt idx="4">
                  <c:v>195.93069306930693</c:v>
                </c:pt>
                <c:pt idx="5">
                  <c:v>157.12871287128712</c:v>
                </c:pt>
                <c:pt idx="6">
                  <c:v>217.24752475247524</c:v>
                </c:pt>
                <c:pt idx="7">
                  <c:v>150.30693069306932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C-4082-AAC6-88DCC7EB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ตารางเปรียบเทียบปริมาณการใช้น้ำประปา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พ.ศ.2567-พ.ศ.2568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'ประปา2567-2568'!$C$6:$C$8</c:f>
              <c:strCache>
                <c:ptCount val="3"/>
                <c:pt idx="0">
                  <c:v>ปริมาณการใช้น้ำประปา หน่วย (ลบ.ม.)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B41-4948-82E6-9952E10965F1}"/>
              </c:ext>
            </c:extLst>
          </c:dPt>
          <c:dLbls>
            <c:dLbl>
              <c:idx val="0"/>
              <c:layout>
                <c:manualLayout>
                  <c:x val="0"/>
                  <c:y val="0.357413905209327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41-4948-82E6-9952E10965F1}"/>
                </c:ext>
              </c:extLst>
            </c:dLbl>
            <c:dLbl>
              <c:idx val="1"/>
              <c:layout>
                <c:manualLayout>
                  <c:x val="0"/>
                  <c:y val="0.412408545336324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41-4948-82E6-9952E10965F1}"/>
                </c:ext>
              </c:extLst>
            </c:dLbl>
            <c:dLbl>
              <c:idx val="2"/>
              <c:layout>
                <c:manualLayout>
                  <c:x val="-1.2074082146556399E-3"/>
                  <c:y val="0.355549372338369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41-4948-82E6-9952E10965F1}"/>
                </c:ext>
              </c:extLst>
            </c:dLbl>
            <c:dLbl>
              <c:idx val="3"/>
              <c:layout>
                <c:manualLayout>
                  <c:x val="0"/>
                  <c:y val="0.305601213732990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41-4948-82E6-9952E10965F1}"/>
                </c:ext>
              </c:extLst>
            </c:dLbl>
            <c:dLbl>
              <c:idx val="4"/>
              <c:layout>
                <c:manualLayout>
                  <c:x val="-6.5990993373531042E-17"/>
                  <c:y val="0.61432667693731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41-4948-82E6-9952E10965F1}"/>
                </c:ext>
              </c:extLst>
            </c:dLbl>
            <c:dLbl>
              <c:idx val="5"/>
              <c:layout>
                <c:manualLayout>
                  <c:x val="-8.9988757782433258E-4"/>
                  <c:y val="0.313658596591940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41-4948-82E6-9952E10965F1}"/>
                </c:ext>
              </c:extLst>
            </c:dLbl>
            <c:dLbl>
              <c:idx val="6"/>
              <c:layout>
                <c:manualLayout>
                  <c:x val="0"/>
                  <c:y val="0.364094415773842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41-4948-82E6-9952E10965F1}"/>
                </c:ext>
              </c:extLst>
            </c:dLbl>
            <c:dLbl>
              <c:idx val="7"/>
              <c:layout>
                <c:manualLayout>
                  <c:x val="8.9988757782433258E-4"/>
                  <c:y val="0.393555558159015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41-4948-82E6-9952E10965F1}"/>
                </c:ext>
              </c:extLst>
            </c:dLbl>
            <c:dLbl>
              <c:idx val="8"/>
              <c:layout>
                <c:manualLayout>
                  <c:x val="-1.3074658584835934E-16"/>
                  <c:y val="0.344193470913169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41-4948-82E6-9952E10965F1}"/>
                </c:ext>
              </c:extLst>
            </c:dLbl>
            <c:dLbl>
              <c:idx val="9"/>
              <c:layout>
                <c:manualLayout>
                  <c:x val="-8.4320174615035887E-6"/>
                  <c:y val="0.373183647408223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41-4948-82E6-9952E10965F1}"/>
                </c:ext>
              </c:extLst>
            </c:dLbl>
            <c:dLbl>
              <c:idx val="10"/>
              <c:layout>
                <c:manualLayout>
                  <c:x val="-1.3198198674706208E-16"/>
                  <c:y val="0.413036499856484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41-4948-82E6-9952E10965F1}"/>
                </c:ext>
              </c:extLst>
            </c:dLbl>
            <c:dLbl>
              <c:idx val="11"/>
              <c:layout>
                <c:manualLayout>
                  <c:x val="-1.3074658584835934E-16"/>
                  <c:y val="0.301684405991342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41-4948-82E6-9952E10965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'ประปา2567-2568'!$C$9:$C$20</c:f>
              <c:numCache>
                <c:formatCode>0</c:formatCode>
                <c:ptCount val="12"/>
                <c:pt idx="0">
                  <c:v>400</c:v>
                </c:pt>
                <c:pt idx="1">
                  <c:v>459</c:v>
                </c:pt>
                <c:pt idx="2">
                  <c:v>392</c:v>
                </c:pt>
                <c:pt idx="3">
                  <c:v>344</c:v>
                </c:pt>
                <c:pt idx="4">
                  <c:v>692</c:v>
                </c:pt>
                <c:pt idx="5">
                  <c:v>351</c:v>
                </c:pt>
                <c:pt idx="6">
                  <c:v>415</c:v>
                </c:pt>
                <c:pt idx="7">
                  <c:v>444</c:v>
                </c:pt>
                <c:pt idx="8">
                  <c:v>381</c:v>
                </c:pt>
                <c:pt idx="9">
                  <c:v>415</c:v>
                </c:pt>
                <c:pt idx="10">
                  <c:v>465</c:v>
                </c:pt>
                <c:pt idx="11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3-46A9-819F-A4D43CA2E8DA}"/>
            </c:ext>
          </c:extLst>
        </c:ser>
        <c:ser>
          <c:idx val="1"/>
          <c:order val="1"/>
          <c:tx>
            <c:strRef>
              <c:f>'ประปา2567-2568'!$D$6:$D$8</c:f>
              <c:strCache>
                <c:ptCount val="3"/>
                <c:pt idx="0">
                  <c:v>ปริมาณการใช้น้ำประปา หน่วย (ลบ.ม.)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488741716913802E-18"/>
                  <c:y val="0.387963423992314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41-4948-82E6-9952E10965F1}"/>
                </c:ext>
              </c:extLst>
            </c:dLbl>
            <c:dLbl>
              <c:idx val="1"/>
              <c:layout>
                <c:manualLayout>
                  <c:x val="0"/>
                  <c:y val="0.295005066983767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41-4948-82E6-9952E10965F1}"/>
                </c:ext>
              </c:extLst>
            </c:dLbl>
            <c:dLbl>
              <c:idx val="2"/>
              <c:layout>
                <c:manualLayout>
                  <c:x val="-8.7459152543982184E-4"/>
                  <c:y val="0.197952704246308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41-4948-82E6-9952E10965F1}"/>
                </c:ext>
              </c:extLst>
            </c:dLbl>
            <c:dLbl>
              <c:idx val="3"/>
              <c:layout>
                <c:manualLayout>
                  <c:x val="0"/>
                  <c:y val="0.173004106307076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41-4948-82E6-9952E10965F1}"/>
                </c:ext>
              </c:extLst>
            </c:dLbl>
            <c:dLbl>
              <c:idx val="4"/>
              <c:layout>
                <c:manualLayout>
                  <c:x val="0"/>
                  <c:y val="0.1948398774551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41-4948-82E6-9952E10965F1}"/>
                </c:ext>
              </c:extLst>
            </c:dLbl>
            <c:dLbl>
              <c:idx val="5"/>
              <c:layout>
                <c:manualLayout>
                  <c:x val="0"/>
                  <c:y val="0.186827599538406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41-4948-82E6-9952E10965F1}"/>
                </c:ext>
              </c:extLst>
            </c:dLbl>
            <c:dLbl>
              <c:idx val="6"/>
              <c:layout>
                <c:manualLayout>
                  <c:x val="-6.5990993373531042E-17"/>
                  <c:y val="0.18754254216140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41-4948-82E6-9952E10965F1}"/>
                </c:ext>
              </c:extLst>
            </c:dLbl>
            <c:dLbl>
              <c:idx val="7"/>
              <c:layout>
                <c:manualLayout>
                  <c:x val="-1.3198198674706208E-16"/>
                  <c:y val="0.232076643255053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41-4948-82E6-9952E10965F1}"/>
                </c:ext>
              </c:extLst>
            </c:dLbl>
            <c:dLbl>
              <c:idx val="8"/>
              <c:layout>
                <c:manualLayout>
                  <c:x val="0"/>
                  <c:y val="0.188186654660623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41-4948-82E6-9952E10965F1}"/>
                </c:ext>
              </c:extLst>
            </c:dLbl>
            <c:dLbl>
              <c:idx val="9"/>
              <c:layout>
                <c:manualLayout>
                  <c:x val="8.8417063862808158E-17"/>
                  <c:y val="0.373085236625213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41-4948-82E6-9952E10965F1}"/>
                </c:ext>
              </c:extLst>
            </c:dLbl>
            <c:dLbl>
              <c:idx val="10"/>
              <c:layout>
                <c:manualLayout>
                  <c:x val="0"/>
                  <c:y val="0.417721556061928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41-4948-82E6-9952E10965F1}"/>
                </c:ext>
              </c:extLst>
            </c:dLbl>
            <c:dLbl>
              <c:idx val="11"/>
              <c:layout>
                <c:manualLayout>
                  <c:x val="-1.3074658584835934E-16"/>
                  <c:y val="0.295481597769355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41-4948-82E6-9952E10965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'ประปา2567-2568'!$D$9:$D$20</c:f>
              <c:numCache>
                <c:formatCode>0</c:formatCode>
                <c:ptCount val="12"/>
                <c:pt idx="0">
                  <c:v>433</c:v>
                </c:pt>
                <c:pt idx="1">
                  <c:v>325</c:v>
                </c:pt>
                <c:pt idx="2">
                  <c:v>219</c:v>
                </c:pt>
                <c:pt idx="3">
                  <c:v>187</c:v>
                </c:pt>
                <c:pt idx="4">
                  <c:v>208</c:v>
                </c:pt>
                <c:pt idx="5">
                  <c:v>205</c:v>
                </c:pt>
                <c:pt idx="6">
                  <c:v>205</c:v>
                </c:pt>
                <c:pt idx="7">
                  <c:v>254</c:v>
                </c:pt>
                <c:pt idx="8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3-46A9-819F-A4D43CA2E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'ประปา2567-2568'!$I$6:$I$8</c:f>
              <c:strCache>
                <c:ptCount val="3"/>
                <c:pt idx="0">
                  <c:v>ค่าเป้าหมายลดปริมาณการใช้ 7% เทียบกับปี 2567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'ประปา2567-2568'!$I$9:$I$20</c:f>
              <c:numCache>
                <c:formatCode>0</c:formatCode>
                <c:ptCount val="12"/>
                <c:pt idx="0">
                  <c:v>372</c:v>
                </c:pt>
                <c:pt idx="1">
                  <c:v>426.87</c:v>
                </c:pt>
                <c:pt idx="2">
                  <c:v>364.56</c:v>
                </c:pt>
                <c:pt idx="3">
                  <c:v>319.92</c:v>
                </c:pt>
                <c:pt idx="4">
                  <c:v>643.55999999999995</c:v>
                </c:pt>
                <c:pt idx="5">
                  <c:v>326.43</c:v>
                </c:pt>
                <c:pt idx="6">
                  <c:v>385.95</c:v>
                </c:pt>
                <c:pt idx="7">
                  <c:v>412.92</c:v>
                </c:pt>
                <c:pt idx="8">
                  <c:v>354.33</c:v>
                </c:pt>
                <c:pt idx="9">
                  <c:v>385.95</c:v>
                </c:pt>
                <c:pt idx="10">
                  <c:v>432.45</c:v>
                </c:pt>
                <c:pt idx="11">
                  <c:v>303.18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3-46A9-819F-A4D43CA2E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ตารางเปรียบเทียบการใช้ปริมาณน้ำประปาต่อจำนวนพนักงาน ปี พ.ศ.2567-พ.ศ.2568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'ประปา2567-2568'!$G$6:$G$8</c:f>
              <c:strCache>
                <c:ptCount val="3"/>
                <c:pt idx="0">
                  <c:v>ปริมาณการใช้น้ำประปา ต่อ จำนวนพนักงาน หน่วย (ลบ.ม.)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'ประปา2567-2568'!$G$9:$G$20</c:f>
              <c:numCache>
                <c:formatCode>0</c:formatCode>
                <c:ptCount val="12"/>
                <c:pt idx="0">
                  <c:v>3.8461538461538463</c:v>
                </c:pt>
                <c:pt idx="1">
                  <c:v>4.4134615384615383</c:v>
                </c:pt>
                <c:pt idx="2">
                  <c:v>3.7692307692307692</c:v>
                </c:pt>
                <c:pt idx="3">
                  <c:v>3.3076923076923075</c:v>
                </c:pt>
                <c:pt idx="4">
                  <c:v>6.6538461538461542</c:v>
                </c:pt>
                <c:pt idx="5">
                  <c:v>3.375</c:v>
                </c:pt>
                <c:pt idx="6">
                  <c:v>3.9903846153846154</c:v>
                </c:pt>
                <c:pt idx="7">
                  <c:v>4.2692307692307692</c:v>
                </c:pt>
                <c:pt idx="8">
                  <c:v>3.6634615384615383</c:v>
                </c:pt>
                <c:pt idx="9">
                  <c:v>3.9903846153846154</c:v>
                </c:pt>
                <c:pt idx="10">
                  <c:v>4.4711538461538458</c:v>
                </c:pt>
                <c:pt idx="11">
                  <c:v>3.1346153846153846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E-469A-9B2A-30399DB0F500}"/>
            </c:ext>
          </c:extLst>
        </c:ser>
        <c:ser>
          <c:idx val="1"/>
          <c:order val="1"/>
          <c:tx>
            <c:strRef>
              <c:f>'ประปา2567-2568'!$H$6:$H$8</c:f>
              <c:strCache>
                <c:ptCount val="3"/>
                <c:pt idx="0">
                  <c:v>ปริมาณการใช้น้ำประปา ต่อ จำนวนพนักงาน หน่วย (ลบ.ม.)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'ประปา2567-2568'!$B$9:$B$20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'ประปา2567-2568'!$H$9:$H$20</c:f>
              <c:numCache>
                <c:formatCode>0</c:formatCode>
                <c:ptCount val="12"/>
                <c:pt idx="0">
                  <c:v>4.2871287128712874</c:v>
                </c:pt>
                <c:pt idx="1">
                  <c:v>3.217821782178218</c:v>
                </c:pt>
                <c:pt idx="2">
                  <c:v>2.1683168316831685</c:v>
                </c:pt>
                <c:pt idx="3">
                  <c:v>1.8514851485148516</c:v>
                </c:pt>
                <c:pt idx="4">
                  <c:v>2.0594059405940595</c:v>
                </c:pt>
                <c:pt idx="5">
                  <c:v>2.0297029702970297</c:v>
                </c:pt>
                <c:pt idx="6">
                  <c:v>2.0297029702970297</c:v>
                </c:pt>
                <c:pt idx="7">
                  <c:v>2.5148514851485149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E-469A-9B2A-30399DB0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ตารางเปรียบเทียบปริมาณการใช้กระดาษ 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ปี พ.ศ.2567-พ.ศ.2568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52676340875E-2"/>
          <c:y val="0.12018497283178839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'กระดาษ2567-2568'!$C$6:$C$8</c:f>
              <c:strCache>
                <c:ptCount val="3"/>
                <c:pt idx="0">
                  <c:v>ปริมาณการใช้กระดาษ หน่วย (กก.)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7D-4ECB-A95A-F0AA265EC3A3}"/>
              </c:ext>
            </c:extLst>
          </c:dPt>
          <c:dLbls>
            <c:dLbl>
              <c:idx val="0"/>
              <c:layout>
                <c:manualLayout>
                  <c:x val="-8.19907103700406E-18"/>
                  <c:y val="0.169553871117020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7D-4ECB-A95A-F0AA265EC3A3}"/>
                </c:ext>
              </c:extLst>
            </c:dLbl>
            <c:dLbl>
              <c:idx val="1"/>
              <c:layout>
                <c:manualLayout>
                  <c:x val="0"/>
                  <c:y val="6.1030236813073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7D-4ECB-A95A-F0AA265EC3A3}"/>
                </c:ext>
              </c:extLst>
            </c:dLbl>
            <c:dLbl>
              <c:idx val="2"/>
              <c:layout>
                <c:manualLayout>
                  <c:x val="-2.87373423251125E-3"/>
                  <c:y val="8.07524910229435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7D-4ECB-A95A-F0AA265EC3A3}"/>
                </c:ext>
              </c:extLst>
            </c:dLbl>
            <c:dLbl>
              <c:idx val="3"/>
              <c:layout>
                <c:manualLayout>
                  <c:x val="0"/>
                  <c:y val="0.118565955726863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7D-4ECB-A95A-F0AA265EC3A3}"/>
                </c:ext>
              </c:extLst>
            </c:dLbl>
            <c:dLbl>
              <c:idx val="4"/>
              <c:layout>
                <c:manualLayout>
                  <c:x val="-1.7889088916448728E-3"/>
                  <c:y val="7.94344894647742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7D-4ECB-A95A-F0AA265EC3A3}"/>
                </c:ext>
              </c:extLst>
            </c:dLbl>
            <c:dLbl>
              <c:idx val="5"/>
              <c:layout>
                <c:manualLayout>
                  <c:x val="1.0170721773324256E-3"/>
                  <c:y val="0.149396062397122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7D-4ECB-A95A-F0AA265EC3A3}"/>
                </c:ext>
              </c:extLst>
            </c:dLbl>
            <c:dLbl>
              <c:idx val="6"/>
              <c:layout>
                <c:manualLayout>
                  <c:x val="0"/>
                  <c:y val="0.11851704322459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7D-4ECB-A95A-F0AA265EC3A3}"/>
                </c:ext>
              </c:extLst>
            </c:dLbl>
            <c:dLbl>
              <c:idx val="7"/>
              <c:layout>
                <c:manualLayout>
                  <c:x val="0"/>
                  <c:y val="0.32686877976486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7D-4ECB-A95A-F0AA265EC3A3}"/>
                </c:ext>
              </c:extLst>
            </c:dLbl>
            <c:dLbl>
              <c:idx val="8"/>
              <c:layout>
                <c:manualLayout>
                  <c:x val="-1.0171048199396112E-3"/>
                  <c:y val="3.23087726911712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7D-4ECB-A95A-F0AA265EC3A3}"/>
                </c:ext>
              </c:extLst>
            </c:dLbl>
            <c:dLbl>
              <c:idx val="9"/>
              <c:layout>
                <c:manualLayout>
                  <c:x val="0"/>
                  <c:y val="-5.132728648173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7D-4ECB-A95A-F0AA265EC3A3}"/>
                </c:ext>
              </c:extLst>
            </c:dLbl>
            <c:dLbl>
              <c:idx val="10"/>
              <c:layout>
                <c:manualLayout>
                  <c:x val="0"/>
                  <c:y val="3.23087726911712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7D-4ECB-A95A-F0AA265EC3A3}"/>
                </c:ext>
              </c:extLst>
            </c:dLbl>
            <c:dLbl>
              <c:idx val="11"/>
              <c:layout>
                <c:manualLayout>
                  <c:x val="-1.0171048199396112E-3"/>
                  <c:y val="6.9750274030515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7D-4ECB-A95A-F0AA265EC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'กระดาษ2567-2568'!$C$9:$C$20</c:f>
              <c:numCache>
                <c:formatCode>0</c:formatCode>
                <c:ptCount val="12"/>
                <c:pt idx="0">
                  <c:v>275</c:v>
                </c:pt>
                <c:pt idx="1">
                  <c:v>75</c:v>
                </c:pt>
                <c:pt idx="2">
                  <c:v>0</c:v>
                </c:pt>
                <c:pt idx="3">
                  <c:v>187.5</c:v>
                </c:pt>
                <c:pt idx="4">
                  <c:v>0</c:v>
                </c:pt>
                <c:pt idx="5">
                  <c:v>250</c:v>
                </c:pt>
                <c:pt idx="6">
                  <c:v>200</c:v>
                </c:pt>
                <c:pt idx="7">
                  <c:v>550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7D-4ECB-A95A-F0AA265EC3A3}"/>
            </c:ext>
          </c:extLst>
        </c:ser>
        <c:ser>
          <c:idx val="1"/>
          <c:order val="1"/>
          <c:tx>
            <c:strRef>
              <c:f>'กระดาษ2567-2568'!$D$6:$D$8</c:f>
              <c:strCache>
                <c:ptCount val="3"/>
                <c:pt idx="0">
                  <c:v>ปริมาณการใช้กระดาษ หน่วย (กก.)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240015018383967E-4"/>
                  <c:y val="0.132390913404368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7D-4ECB-A95A-F0AA265EC3A3}"/>
                </c:ext>
              </c:extLst>
            </c:dLbl>
            <c:dLbl>
              <c:idx val="1"/>
              <c:layout>
                <c:manualLayout>
                  <c:x val="0"/>
                  <c:y val="4.68379678173307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7D-4ECB-A95A-F0AA265EC3A3}"/>
                </c:ext>
              </c:extLst>
            </c:dLbl>
            <c:dLbl>
              <c:idx val="2"/>
              <c:layout>
                <c:manualLayout>
                  <c:x val="-1.2205429563860491E-4"/>
                  <c:y val="0.363011897160731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7D-4ECB-A95A-F0AA265EC3A3}"/>
                </c:ext>
              </c:extLst>
            </c:dLbl>
            <c:dLbl>
              <c:idx val="3"/>
              <c:layout>
                <c:manualLayout>
                  <c:x val="-6.5034585454529226E-4"/>
                  <c:y val="0.281178644860086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7D-4ECB-A95A-F0AA265EC3A3}"/>
                </c:ext>
              </c:extLst>
            </c:dLbl>
            <c:dLbl>
              <c:idx val="4"/>
              <c:layout>
                <c:manualLayout>
                  <c:x val="1.0165087414609757E-3"/>
                  <c:y val="1.70804215261872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7D-4ECB-A95A-F0AA265EC3A3}"/>
                </c:ext>
              </c:extLst>
            </c:dLbl>
            <c:dLbl>
              <c:idx val="5"/>
              <c:layout>
                <c:manualLayout>
                  <c:x val="0"/>
                  <c:y val="0.243981711996157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7D-4ECB-A95A-F0AA265EC3A3}"/>
                </c:ext>
              </c:extLst>
            </c:dLbl>
            <c:dLbl>
              <c:idx val="6"/>
              <c:layout>
                <c:manualLayout>
                  <c:x val="0"/>
                  <c:y val="0.626942880741361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7D-4ECB-A95A-F0AA265EC3A3}"/>
                </c:ext>
              </c:extLst>
            </c:dLbl>
            <c:dLbl>
              <c:idx val="7"/>
              <c:layout>
                <c:manualLayout>
                  <c:x val="-8.9445444582243641E-4"/>
                  <c:y val="0.15481568480432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97D-4ECB-A95A-F0AA265EC3A3}"/>
                </c:ext>
              </c:extLst>
            </c:dLbl>
            <c:dLbl>
              <c:idx val="8"/>
              <c:layout>
                <c:manualLayout>
                  <c:x val="0"/>
                  <c:y val="1.1794942388687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97D-4ECB-A95A-F0AA265EC3A3}"/>
                </c:ext>
              </c:extLst>
            </c:dLbl>
            <c:dLbl>
              <c:idx val="9"/>
              <c:layout>
                <c:manualLayout>
                  <c:x val="1.4908373268500025E-16"/>
                  <c:y val="2.2357711190259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97D-4ECB-A95A-F0AA265EC3A3}"/>
                </c:ext>
              </c:extLst>
            </c:dLbl>
            <c:dLbl>
              <c:idx val="10"/>
              <c:layout>
                <c:manualLayout>
                  <c:x val="-8.9445444582243641E-4"/>
                  <c:y val="8.07524910229435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97D-4ECB-A95A-F0AA265EC3A3}"/>
                </c:ext>
              </c:extLst>
            </c:dLbl>
            <c:dLbl>
              <c:idx val="11"/>
              <c:layout>
                <c:manualLayout>
                  <c:x val="0"/>
                  <c:y val="1.4755759666809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97D-4ECB-A95A-F0AA265EC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'กระดาษ2567-2568'!$D$9:$D$20</c:f>
              <c:numCache>
                <c:formatCode>0</c:formatCode>
                <c:ptCount val="12"/>
                <c:pt idx="0">
                  <c:v>217.5</c:v>
                </c:pt>
                <c:pt idx="1">
                  <c:v>62.5</c:v>
                </c:pt>
                <c:pt idx="2">
                  <c:v>625</c:v>
                </c:pt>
                <c:pt idx="3">
                  <c:v>467.5</c:v>
                </c:pt>
                <c:pt idx="4">
                  <c:v>27.5</c:v>
                </c:pt>
                <c:pt idx="5">
                  <c:v>412.5</c:v>
                </c:pt>
                <c:pt idx="6">
                  <c:v>1057.5</c:v>
                </c:pt>
                <c:pt idx="7">
                  <c:v>250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97D-4ECB-A95A-F0AA265EC3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'กระดาษ2567-2568'!$I$6:$I$8</c:f>
              <c:strCache>
                <c:ptCount val="3"/>
                <c:pt idx="0">
                  <c:v>ค่าเป้าหมายลดปริมาณการใช้ 7% เทียบกับปี 2567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'กระดาษ2567-2568'!$I$9:$I$20</c:f>
              <c:numCache>
                <c:formatCode>0</c:formatCode>
                <c:ptCount val="12"/>
                <c:pt idx="0">
                  <c:v>255.75</c:v>
                </c:pt>
                <c:pt idx="1">
                  <c:v>69.75</c:v>
                </c:pt>
                <c:pt idx="2">
                  <c:v>0</c:v>
                </c:pt>
                <c:pt idx="3">
                  <c:v>174.375</c:v>
                </c:pt>
                <c:pt idx="4">
                  <c:v>0</c:v>
                </c:pt>
                <c:pt idx="5">
                  <c:v>232.5</c:v>
                </c:pt>
                <c:pt idx="6">
                  <c:v>186</c:v>
                </c:pt>
                <c:pt idx="7">
                  <c:v>511.5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97D-4ECB-A95A-F0AA265EC3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ตารางเปรียบเทียบการใช้ปริมาณกระดาษ ต่อจำนวนพนักงาน ปี พ.ศ.2567-พ.ศ.2568</a:t>
            </a: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'กระดาษ2567-2568'!$G$6:$G$8</c:f>
              <c:strCache>
                <c:ptCount val="3"/>
                <c:pt idx="0">
                  <c:v>ปริมาณการใช้กระดาษ ต่อ จำนวนพนักงาน หน่วย (กก.)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'กระดาษ2567-2568'!$G$9:$G$20</c:f>
              <c:numCache>
                <c:formatCode>0</c:formatCode>
                <c:ptCount val="12"/>
                <c:pt idx="0">
                  <c:v>2.6442307692307692</c:v>
                </c:pt>
                <c:pt idx="1">
                  <c:v>0.72115384615384615</c:v>
                </c:pt>
                <c:pt idx="2">
                  <c:v>0</c:v>
                </c:pt>
                <c:pt idx="3">
                  <c:v>1.8028846153846154</c:v>
                </c:pt>
                <c:pt idx="4">
                  <c:v>0</c:v>
                </c:pt>
                <c:pt idx="5">
                  <c:v>2.4038461538461537</c:v>
                </c:pt>
                <c:pt idx="6">
                  <c:v>1.9230769230769231</c:v>
                </c:pt>
                <c:pt idx="7">
                  <c:v>5.2884615384615383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C-406F-900F-EF039FEC493A}"/>
            </c:ext>
          </c:extLst>
        </c:ser>
        <c:ser>
          <c:idx val="1"/>
          <c:order val="1"/>
          <c:tx>
            <c:strRef>
              <c:f>'กระดาษ2567-2568'!$H$6:$H$8</c:f>
              <c:strCache>
                <c:ptCount val="3"/>
                <c:pt idx="0">
                  <c:v>ปริมาณการใช้กระดาษ ต่อ จำนวนพนักงาน หน่วย (กก.)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'กระดาษ2567-2568'!$B$9:$B$20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'กระดาษ2567-2568'!$H$9:$H$20</c:f>
              <c:numCache>
                <c:formatCode>0</c:formatCode>
                <c:ptCount val="12"/>
                <c:pt idx="0">
                  <c:v>2.1534653465346536</c:v>
                </c:pt>
                <c:pt idx="1">
                  <c:v>0.61881188118811881</c:v>
                </c:pt>
                <c:pt idx="2">
                  <c:v>6.1881188118811883</c:v>
                </c:pt>
                <c:pt idx="3">
                  <c:v>4.6287128712871288</c:v>
                </c:pt>
                <c:pt idx="4">
                  <c:v>0.2722772277227723</c:v>
                </c:pt>
                <c:pt idx="5">
                  <c:v>4.0841584158415838</c:v>
                </c:pt>
                <c:pt idx="6">
                  <c:v>10.470297029702971</c:v>
                </c:pt>
                <c:pt idx="7">
                  <c:v>2.4752475247524752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0C-406F-900F-EF039FEC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ตารางเปรียบเทียบปริมาณการใช้น้ำมันเชื้อเพลิง ดีเซล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-พ.ศ.256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'ดีเซล2567-2568'!$C$6:$C$8</c:f>
              <c:strCache>
                <c:ptCount val="3"/>
                <c:pt idx="0">
                  <c:v>ปริมาณการใช้น้ำมันเชื้อเพลิง ดีเซล หน่วย(ลิตร)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C4-4B4C-9652-967DB46F4968}"/>
              </c:ext>
            </c:extLst>
          </c:dPt>
          <c:dLbls>
            <c:dLbl>
              <c:idx val="0"/>
              <c:layout>
                <c:manualLayout>
                  <c:x val="0"/>
                  <c:y val="0.59970066720167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C4-4B4C-9652-967DB46F4968}"/>
                </c:ext>
              </c:extLst>
            </c:dLbl>
            <c:dLbl>
              <c:idx val="1"/>
              <c:layout>
                <c:manualLayout>
                  <c:x val="-1.5082782998905386E-17"/>
                  <c:y val="0.12862260050494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C4-4B4C-9652-967DB46F4968}"/>
                </c:ext>
              </c:extLst>
            </c:dLbl>
            <c:dLbl>
              <c:idx val="2"/>
              <c:layout>
                <c:manualLayout>
                  <c:x val="-1.7127847788107534E-4"/>
                  <c:y val="0.190793905560795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4-4B4C-9652-967DB46F4968}"/>
                </c:ext>
              </c:extLst>
            </c:dLbl>
            <c:dLbl>
              <c:idx val="3"/>
              <c:layout>
                <c:manualLayout>
                  <c:x val="-3.7993543033548248E-17"/>
                  <c:y val="0.144913608696254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C4-4B4C-9652-967DB46F4968}"/>
                </c:ext>
              </c:extLst>
            </c:dLbl>
            <c:dLbl>
              <c:idx val="4"/>
              <c:layout>
                <c:manualLayout>
                  <c:x val="0"/>
                  <c:y val="0.107048672333097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C4-4B4C-9652-967DB46F4968}"/>
                </c:ext>
              </c:extLst>
            </c:dLbl>
            <c:dLbl>
              <c:idx val="5"/>
              <c:layout>
                <c:manualLayout>
                  <c:x val="0"/>
                  <c:y val="0.209993087814050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C4-4B4C-9652-967DB46F4968}"/>
                </c:ext>
              </c:extLst>
            </c:dLbl>
            <c:dLbl>
              <c:idx val="6"/>
              <c:layout>
                <c:manualLayout>
                  <c:x val="-6.0331131995621545E-17"/>
                  <c:y val="0.256980136252072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C4-4B4C-9652-967DB46F4968}"/>
                </c:ext>
              </c:extLst>
            </c:dLbl>
            <c:dLbl>
              <c:idx val="7"/>
              <c:layout>
                <c:manualLayout>
                  <c:x val="2.1351507681392751E-4"/>
                  <c:y val="9.499979497753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C4-4B4C-9652-967DB46F4968}"/>
                </c:ext>
              </c:extLst>
            </c:dLbl>
            <c:dLbl>
              <c:idx val="8"/>
              <c:layout>
                <c:manualLayout>
                  <c:x val="2.1351507681380684E-4"/>
                  <c:y val="0.28996151435450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C4-4B4C-9652-967DB46F4968}"/>
                </c:ext>
              </c:extLst>
            </c:dLbl>
            <c:dLbl>
              <c:idx val="9"/>
              <c:layout>
                <c:manualLayout>
                  <c:x val="0"/>
                  <c:y val="0.221356018580892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C4-4B4C-9652-967DB46F4968}"/>
                </c:ext>
              </c:extLst>
            </c:dLbl>
            <c:dLbl>
              <c:idx val="10"/>
              <c:layout>
                <c:manualLayout>
                  <c:x val="0"/>
                  <c:y val="0.189266781088727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C4-4B4C-9652-967DB46F4968}"/>
                </c:ext>
              </c:extLst>
            </c:dLbl>
            <c:dLbl>
              <c:idx val="11"/>
              <c:layout>
                <c:manualLayout>
                  <c:x val="-1.2066226399124309E-16"/>
                  <c:y val="0.111696824494912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C4-4B4C-9652-967DB46F4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'ดีเซล2567-2568'!$C$9:$C$20</c:f>
              <c:numCache>
                <c:formatCode>0.00</c:formatCode>
                <c:ptCount val="12"/>
                <c:pt idx="0">
                  <c:v>211.56</c:v>
                </c:pt>
                <c:pt idx="1">
                  <c:v>43.8</c:v>
                </c:pt>
                <c:pt idx="2">
                  <c:v>65.45</c:v>
                </c:pt>
                <c:pt idx="3">
                  <c:v>48.18</c:v>
                </c:pt>
                <c:pt idx="4">
                  <c:v>35.159999999999997</c:v>
                </c:pt>
                <c:pt idx="5">
                  <c:v>72.63</c:v>
                </c:pt>
                <c:pt idx="6">
                  <c:v>89.29</c:v>
                </c:pt>
                <c:pt idx="7">
                  <c:v>32.479999999999997</c:v>
                </c:pt>
                <c:pt idx="8">
                  <c:v>98.78</c:v>
                </c:pt>
                <c:pt idx="9">
                  <c:v>77.489999999999995</c:v>
                </c:pt>
                <c:pt idx="10">
                  <c:v>64.48</c:v>
                </c:pt>
                <c:pt idx="11">
                  <c:v>34.67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7C4-4B4C-9652-967DB46F4968}"/>
            </c:ext>
          </c:extLst>
        </c:ser>
        <c:ser>
          <c:idx val="1"/>
          <c:order val="1"/>
          <c:tx>
            <c:strRef>
              <c:f>'ดีเซล2567-2568'!$D$6:$D$8</c:f>
              <c:strCache>
                <c:ptCount val="3"/>
                <c:pt idx="0">
                  <c:v>ปริมาณการใช้น้ำมันเชื้อเพลิง ดีเซล หน่วย(ลิตร)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350134729048168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C4-4B4C-9652-967DB46F4968}"/>
                </c:ext>
              </c:extLst>
            </c:dLbl>
            <c:dLbl>
              <c:idx val="1"/>
              <c:layout>
                <c:manualLayout>
                  <c:x val="0"/>
                  <c:y val="0.196561480379350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C4-4B4C-9652-967DB46F4968}"/>
                </c:ext>
              </c:extLst>
            </c:dLbl>
            <c:dLbl>
              <c:idx val="2"/>
              <c:layout>
                <c:manualLayout>
                  <c:x val="0"/>
                  <c:y val="0.182842255715733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C4-4B4C-9652-967DB46F4968}"/>
                </c:ext>
              </c:extLst>
            </c:dLbl>
            <c:dLbl>
              <c:idx val="3"/>
              <c:layout>
                <c:manualLayout>
                  <c:x val="1.0362218351685631E-3"/>
                  <c:y val="0.127387486600317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C4-4B4C-9652-967DB46F4968}"/>
                </c:ext>
              </c:extLst>
            </c:dLbl>
            <c:dLbl>
              <c:idx val="4"/>
              <c:layout>
                <c:manualLayout>
                  <c:x val="-8.2270675835469608E-4"/>
                  <c:y val="7.983662638463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C4-4B4C-9652-967DB46F4968}"/>
                </c:ext>
              </c:extLst>
            </c:dLbl>
            <c:dLbl>
              <c:idx val="5"/>
              <c:layout>
                <c:manualLayout>
                  <c:x val="8.2270675835457541E-4"/>
                  <c:y val="5.07875791533157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C4-4B4C-9652-967DB46F4968}"/>
                </c:ext>
              </c:extLst>
            </c:dLbl>
            <c:dLbl>
              <c:idx val="6"/>
              <c:layout>
                <c:manualLayout>
                  <c:x val="0"/>
                  <c:y val="0.201353734044858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C4-4B4C-9652-967DB46F4968}"/>
                </c:ext>
              </c:extLst>
            </c:dLbl>
            <c:dLbl>
              <c:idx val="7"/>
              <c:layout>
                <c:manualLayout>
                  <c:x val="8.2270675835463569E-4"/>
                  <c:y val="0.184951058208806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C4-4B4C-9652-967DB46F4968}"/>
                </c:ext>
              </c:extLst>
            </c:dLbl>
            <c:dLbl>
              <c:idx val="8"/>
              <c:layout>
                <c:manualLayout>
                  <c:x val="2.1351507681392751E-4"/>
                  <c:y val="0.145445572393432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C4-4B4C-9652-967DB46F4968}"/>
                </c:ext>
              </c:extLst>
            </c:dLbl>
            <c:dLbl>
              <c:idx val="9"/>
              <c:layout>
                <c:manualLayout>
                  <c:x val="0"/>
                  <c:y val="0.123620182884596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C4-4B4C-9652-967DB46F4968}"/>
                </c:ext>
              </c:extLst>
            </c:dLbl>
            <c:dLbl>
              <c:idx val="10"/>
              <c:layout>
                <c:manualLayout>
                  <c:x val="1.0362218351685631E-3"/>
                  <c:y val="9.62861644983098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C4-4B4C-9652-967DB46F4968}"/>
                </c:ext>
              </c:extLst>
            </c:dLbl>
            <c:dLbl>
              <c:idx val="11"/>
              <c:layout>
                <c:manualLayout>
                  <c:x val="-1.2066226399124309E-16"/>
                  <c:y val="6.74149010327274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C4-4B4C-9652-967DB46F4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'ดีเซล2567-2568'!$D$9:$D$20</c:f>
              <c:numCache>
                <c:formatCode>0.00</c:formatCode>
                <c:ptCount val="12"/>
                <c:pt idx="0">
                  <c:v>126.52</c:v>
                </c:pt>
                <c:pt idx="1">
                  <c:v>66.180000000000007</c:v>
                </c:pt>
                <c:pt idx="2">
                  <c:v>63.38</c:v>
                </c:pt>
                <c:pt idx="3">
                  <c:v>45.01</c:v>
                </c:pt>
                <c:pt idx="4">
                  <c:v>26.76</c:v>
                </c:pt>
                <c:pt idx="5">
                  <c:v>15.09</c:v>
                </c:pt>
                <c:pt idx="6">
                  <c:v>69.34</c:v>
                </c:pt>
                <c:pt idx="7">
                  <c:v>62.29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7C4-4B4C-9652-967DB46F49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'ดีเซล2567-2568'!$I$6:$I$8</c:f>
              <c:strCache>
                <c:ptCount val="3"/>
                <c:pt idx="0">
                  <c:v>ค่าเป้าหมายลดปริมาณการใช้ 7% เทียบกับปี 2567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'ดีเซล2567-2568'!$I$9:$I$20</c:f>
              <c:numCache>
                <c:formatCode>0</c:formatCode>
                <c:ptCount val="12"/>
                <c:pt idx="0">
                  <c:v>196.75080000000003</c:v>
                </c:pt>
                <c:pt idx="1">
                  <c:v>40.733999999999995</c:v>
                </c:pt>
                <c:pt idx="2">
                  <c:v>60.868500000000004</c:v>
                </c:pt>
                <c:pt idx="3">
                  <c:v>44.807400000000001</c:v>
                </c:pt>
                <c:pt idx="4">
                  <c:v>32.698799999999999</c:v>
                </c:pt>
                <c:pt idx="5">
                  <c:v>67.545899999999989</c:v>
                </c:pt>
                <c:pt idx="6">
                  <c:v>83.039700000000011</c:v>
                </c:pt>
                <c:pt idx="7">
                  <c:v>30.206399999999999</c:v>
                </c:pt>
                <c:pt idx="8">
                  <c:v>91.865400000000008</c:v>
                </c:pt>
                <c:pt idx="9">
                  <c:v>72.065699999999993</c:v>
                </c:pt>
                <c:pt idx="10">
                  <c:v>59.9664</c:v>
                </c:pt>
                <c:pt idx="11">
                  <c:v>32.243099999999998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C4-4B4C-9652-967DB46F49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ตารางเปรียบเทียบการใช้ปริมาณน้ำมันเชื้อเพลิง ดีเซล ต่อจำนวนพนักงาน ปี พ.ศ.256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-พ.ศ.256</a:t>
            </a:r>
            <a:r>
              <a:rPr lang="en-US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'ดีเซล2567-2568'!$G$6:$G$8</c:f>
              <c:strCache>
                <c:ptCount val="3"/>
                <c:pt idx="0">
                  <c:v>ปริมาณการใช้น้ำมันเชื้อเพลิง ดีเซล ต่อ จำนวนพนักงาน หน่วย (ลิตร)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'ดีเซล2567-2568'!$G$9:$G$20</c:f>
              <c:numCache>
                <c:formatCode>0</c:formatCode>
                <c:ptCount val="12"/>
                <c:pt idx="0">
                  <c:v>2.0342307692307693</c:v>
                </c:pt>
                <c:pt idx="1">
                  <c:v>0.4211538461538461</c:v>
                </c:pt>
                <c:pt idx="2">
                  <c:v>0.62932692307692306</c:v>
                </c:pt>
                <c:pt idx="3">
                  <c:v>0.46326923076923077</c:v>
                </c:pt>
                <c:pt idx="4">
                  <c:v>0.33807692307692305</c:v>
                </c:pt>
                <c:pt idx="5">
                  <c:v>0.69836538461538455</c:v>
                </c:pt>
                <c:pt idx="6">
                  <c:v>0.85855769230769241</c:v>
                </c:pt>
                <c:pt idx="7">
                  <c:v>0.31230769230769229</c:v>
                </c:pt>
                <c:pt idx="8">
                  <c:v>0.94980769230769235</c:v>
                </c:pt>
                <c:pt idx="9">
                  <c:v>0.7450961538461538</c:v>
                </c:pt>
                <c:pt idx="10">
                  <c:v>0.62</c:v>
                </c:pt>
                <c:pt idx="11">
                  <c:v>0.33336538461538462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1-42C1-8F4E-57024E24D976}"/>
            </c:ext>
          </c:extLst>
        </c:ser>
        <c:ser>
          <c:idx val="1"/>
          <c:order val="1"/>
          <c:tx>
            <c:strRef>
              <c:f>'ดีเซล2567-2568'!$H$6:$H$8</c:f>
              <c:strCache>
                <c:ptCount val="3"/>
                <c:pt idx="0">
                  <c:v>ปริมาณการใช้น้ำมันเชื้อเพลิง ดีเซล ต่อ จำนวนพนักงาน หน่วย (ลิตร)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'ดีเซล2567-2568'!$B$9:$B$20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'ดีเซล2567-2568'!$H$9:$H$20</c:f>
              <c:numCache>
                <c:formatCode>0</c:formatCode>
                <c:ptCount val="12"/>
                <c:pt idx="0">
                  <c:v>1.2526732673267327</c:v>
                </c:pt>
                <c:pt idx="1">
                  <c:v>0.65524752475247527</c:v>
                </c:pt>
                <c:pt idx="2">
                  <c:v>0.62752475247524753</c:v>
                </c:pt>
                <c:pt idx="3">
                  <c:v>0.44564356435643565</c:v>
                </c:pt>
                <c:pt idx="4">
                  <c:v>0.26495049504950496</c:v>
                </c:pt>
                <c:pt idx="5">
                  <c:v>0.1494059405940594</c:v>
                </c:pt>
                <c:pt idx="6">
                  <c:v>0.68653465346534659</c:v>
                </c:pt>
                <c:pt idx="7">
                  <c:v>0.61673267326732673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1-42C1-8F4E-57024E24D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1686992"/>
        <c:axId val="818193456"/>
      </c:barChart>
      <c:catAx>
        <c:axId val="102168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818193456"/>
        <c:crosses val="autoZero"/>
        <c:auto val="1"/>
        <c:lblAlgn val="ctr"/>
        <c:lblOffset val="100"/>
        <c:noMultiLvlLbl val="0"/>
      </c:catAx>
      <c:valAx>
        <c:axId val="8181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68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ตารางเปรียบเทียบปริมาณการใช้น้ำมันเชื้อเพลิง </a:t>
            </a:r>
            <a:r>
              <a:rPr lang="th-TH" sz="2000" b="1" i="0" u="none" strike="noStrike" baseline="0">
                <a:effectLst/>
              </a:rPr>
              <a:t>แก๊สโซฮอล์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 พ.ศ.256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-พ.ศ.256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solidFill>
          <a:srgbClr val="FF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09148850041542E-2"/>
          <c:y val="0.10911306958840364"/>
          <c:w val="0.95894246174005837"/>
          <c:h val="0.70435346395851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'แก๊สโซฮอล์2567-2568'!$C$6:$C$8</c:f>
              <c:strCache>
                <c:ptCount val="3"/>
                <c:pt idx="0">
                  <c:v>ปริมาณการใช้น้ำมันเชื้อเพลิง แก๊สโซฮอล์ หน่วย(ลิตร)</c:v>
                </c:pt>
                <c:pt idx="2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8A-48BD-A394-DE4FAEFEF717}"/>
              </c:ext>
            </c:extLst>
          </c:dPt>
          <c:dLbls>
            <c:dLbl>
              <c:idx val="0"/>
              <c:layout>
                <c:manualLayout>
                  <c:x val="-6.8501896427192933E-18"/>
                  <c:y val="0.564566421613214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A-48BD-A394-DE4FAEFEF717}"/>
                </c:ext>
              </c:extLst>
            </c:dLbl>
            <c:dLbl>
              <c:idx val="1"/>
              <c:layout>
                <c:manualLayout>
                  <c:x val="0"/>
                  <c:y val="5.92565749745578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A-48BD-A394-DE4FAEFEF717}"/>
                </c:ext>
              </c:extLst>
            </c:dLbl>
            <c:dLbl>
              <c:idx val="2"/>
              <c:layout>
                <c:manualLayout>
                  <c:x val="-1.7123220163365322E-4"/>
                  <c:y val="5.45898265523716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A-48BD-A394-DE4FAEFEF717}"/>
                </c:ext>
              </c:extLst>
            </c:dLbl>
            <c:dLbl>
              <c:idx val="3"/>
              <c:layout>
                <c:manualLayout>
                  <c:x val="-7.4730204836668309E-4"/>
                  <c:y val="6.1134142790470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A-48BD-A394-DE4FAEFEF717}"/>
                </c:ext>
              </c:extLst>
            </c:dLbl>
            <c:dLbl>
              <c:idx val="4"/>
              <c:layout>
                <c:manualLayout>
                  <c:x val="0"/>
                  <c:y val="9.42669232472594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A-48BD-A394-DE4FAEFEF717}"/>
                </c:ext>
              </c:extLst>
            </c:dLbl>
            <c:dLbl>
              <c:idx val="5"/>
              <c:layout>
                <c:manualLayout>
                  <c:x val="-5.4801517141754347E-17"/>
                  <c:y val="9.67134862316535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A-48BD-A394-DE4FAEFEF717}"/>
                </c:ext>
              </c:extLst>
            </c:dLbl>
            <c:dLbl>
              <c:idx val="6"/>
              <c:layout>
                <c:manualLayout>
                  <c:x val="0"/>
                  <c:y val="0.10847523824856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8A-48BD-A394-DE4FAEFEF717}"/>
                </c:ext>
              </c:extLst>
            </c:dLbl>
            <c:dLbl>
              <c:idx val="7"/>
              <c:layout>
                <c:manualLayout>
                  <c:x val="-6.7139498991053968E-4"/>
                  <c:y val="6.55114534252172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8A-48BD-A394-DE4FAEFEF717}"/>
                </c:ext>
              </c:extLst>
            </c:dLbl>
            <c:dLbl>
              <c:idx val="8"/>
              <c:layout>
                <c:manualLayout>
                  <c:x val="1.8241231101863919E-4"/>
                  <c:y val="3.93844623053776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8A-48BD-A394-DE4FAEFEF717}"/>
                </c:ext>
              </c:extLst>
            </c:dLbl>
            <c:dLbl>
              <c:idx val="9"/>
              <c:layout>
                <c:manualLayout>
                  <c:x val="-7.473020483667927E-4"/>
                  <c:y val="7.68913567948426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8A-48BD-A394-DE4FAEFEF717}"/>
                </c:ext>
              </c:extLst>
            </c:dLbl>
            <c:dLbl>
              <c:idx val="10"/>
              <c:layout>
                <c:manualLayout>
                  <c:x val="0"/>
                  <c:y val="0.134314535182092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8A-48BD-A394-DE4FAEFEF717}"/>
                </c:ext>
              </c:extLst>
            </c:dLbl>
            <c:dLbl>
              <c:idx val="11"/>
              <c:layout>
                <c:manualLayout>
                  <c:x val="-7.473020483667927E-4"/>
                  <c:y val="0.157088871930753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8A-48BD-A394-DE4FAEFEF7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'แก๊สโซฮอล์2567-2568'!$C$9:$C$20</c:f>
              <c:numCache>
                <c:formatCode>0.00</c:formatCode>
                <c:ptCount val="12"/>
                <c:pt idx="0">
                  <c:v>95.41</c:v>
                </c:pt>
                <c:pt idx="1">
                  <c:v>9.34</c:v>
                </c:pt>
                <c:pt idx="2">
                  <c:v>8.85</c:v>
                </c:pt>
                <c:pt idx="3">
                  <c:v>9.51</c:v>
                </c:pt>
                <c:pt idx="4">
                  <c:v>14.59</c:v>
                </c:pt>
                <c:pt idx="5">
                  <c:v>16.72</c:v>
                </c:pt>
                <c:pt idx="6">
                  <c:v>17.21</c:v>
                </c:pt>
                <c:pt idx="7">
                  <c:v>10.82</c:v>
                </c:pt>
                <c:pt idx="8">
                  <c:v>5.74</c:v>
                </c:pt>
                <c:pt idx="9">
                  <c:v>12.13</c:v>
                </c:pt>
                <c:pt idx="10">
                  <c:v>21.97</c:v>
                </c:pt>
                <c:pt idx="11">
                  <c:v>25.74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8A-48BD-A394-DE4FAEFEF717}"/>
            </c:ext>
          </c:extLst>
        </c:ser>
        <c:ser>
          <c:idx val="1"/>
          <c:order val="1"/>
          <c:tx>
            <c:strRef>
              <c:f>'แก๊สโซฮอล์2567-2568'!$D$6:$D$8</c:f>
              <c:strCache>
                <c:ptCount val="3"/>
                <c:pt idx="0">
                  <c:v>ปริมาณการใช้น้ำมันเชื้อเพลิง แก๊สโซฮอล์ หน่วย(ลิตร)</c:v>
                </c:pt>
                <c:pt idx="2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946040967333662E-3"/>
                  <c:y val="0.332865079563425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8A-48BD-A394-DE4FAEFEF717}"/>
                </c:ext>
              </c:extLst>
            </c:dLbl>
            <c:dLbl>
              <c:idx val="1"/>
              <c:layout>
                <c:manualLayout>
                  <c:x val="0"/>
                  <c:y val="0.103918046097326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8A-48BD-A394-DE4FAEFEF717}"/>
                </c:ext>
              </c:extLst>
            </c:dLbl>
            <c:dLbl>
              <c:idx val="2"/>
              <c:layout>
                <c:manualLayout>
                  <c:x val="0"/>
                  <c:y val="0.138089722226903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8A-48BD-A394-DE4FAEFEF717}"/>
                </c:ext>
              </c:extLst>
            </c:dLbl>
            <c:dLbl>
              <c:idx val="3"/>
              <c:layout>
                <c:manualLayout>
                  <c:x val="1.0361607692667895E-3"/>
                  <c:y val="5.77309239865463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8A-48BD-A394-DE4FAEFEF717}"/>
                </c:ext>
              </c:extLst>
            </c:dLbl>
            <c:dLbl>
              <c:idx val="4"/>
              <c:layout>
                <c:manualLayout>
                  <c:x val="0"/>
                  <c:y val="3.40981542819645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8A-48BD-A394-DE4FAEFEF717}"/>
                </c:ext>
              </c:extLst>
            </c:dLbl>
            <c:dLbl>
              <c:idx val="5"/>
              <c:layout>
                <c:manualLayout>
                  <c:x val="-8.5380730092917887E-4"/>
                  <c:y val="7.9015062970154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A-48BD-A394-DE4FAEFEF717}"/>
                </c:ext>
              </c:extLst>
            </c:dLbl>
            <c:dLbl>
              <c:idx val="6"/>
              <c:layout>
                <c:manualLayout>
                  <c:x val="2.129516624439082E-4"/>
                  <c:y val="6.06741226925618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A8A-48BD-A394-DE4FAEFEF717}"/>
                </c:ext>
              </c:extLst>
            </c:dLbl>
            <c:dLbl>
              <c:idx val="7"/>
              <c:layout>
                <c:manualLayout>
                  <c:x val="-8.5380730092917887E-4"/>
                  <c:y val="7.1094173640586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8A-48BD-A394-DE4FAEFEF717}"/>
                </c:ext>
              </c:extLst>
            </c:dLbl>
            <c:dLbl>
              <c:idx val="8"/>
              <c:layout>
                <c:manualLayout>
                  <c:x val="-1.2056865331522312E-3"/>
                  <c:y val="3.5693839915330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A8A-48BD-A394-DE4FAEFEF717}"/>
                </c:ext>
              </c:extLst>
            </c:dLbl>
            <c:dLbl>
              <c:idx val="9"/>
              <c:layout>
                <c:manualLayout>
                  <c:x val="-1.0960303428350869E-16"/>
                  <c:y val="8.0291960197073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A8A-48BD-A394-DE4FAEFEF717}"/>
                </c:ext>
              </c:extLst>
            </c:dLbl>
            <c:dLbl>
              <c:idx val="10"/>
              <c:layout>
                <c:manualLayout>
                  <c:x val="1.0361607692668444E-3"/>
                  <c:y val="0.138162081673764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A8A-48BD-A394-DE4FAEFEF717}"/>
                </c:ext>
              </c:extLst>
            </c:dLbl>
            <c:dLbl>
              <c:idx val="11"/>
              <c:layout>
                <c:manualLayout>
                  <c:x val="-1.0960303428350869E-16"/>
                  <c:y val="0.156861913183774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A8A-48BD-A394-DE4FAEFEF7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'แก๊สโซฮอล์2567-2568'!$D$9:$D$20</c:f>
              <c:numCache>
                <c:formatCode>0.00</c:formatCode>
                <c:ptCount val="12"/>
                <c:pt idx="0">
                  <c:v>55.74</c:v>
                </c:pt>
                <c:pt idx="1">
                  <c:v>18.52</c:v>
                </c:pt>
                <c:pt idx="2">
                  <c:v>21.97</c:v>
                </c:pt>
                <c:pt idx="3">
                  <c:v>6.56</c:v>
                </c:pt>
                <c:pt idx="4">
                  <c:v>5.08</c:v>
                </c:pt>
                <c:pt idx="5">
                  <c:v>12.3</c:v>
                </c:pt>
                <c:pt idx="6">
                  <c:v>9.51</c:v>
                </c:pt>
                <c:pt idx="7">
                  <c:v>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A8A-48BD-A394-DE4FAEFEF7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869216"/>
        <c:axId val="2004764592"/>
      </c:barChart>
      <c:lineChart>
        <c:grouping val="stacked"/>
        <c:varyColors val="0"/>
        <c:ser>
          <c:idx val="2"/>
          <c:order val="2"/>
          <c:tx>
            <c:strRef>
              <c:f>'แก๊สโซฮอล์2567-2568'!$I$6:$I$8</c:f>
              <c:strCache>
                <c:ptCount val="3"/>
                <c:pt idx="0">
                  <c:v>ค่าเป้าหมายลดปริมาณการใช้ 7% เทียบกับปี 2567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B05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'แก๊สโซฮอล์2567-2568'!$B$9:$B$20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'แก๊สโซฮอล์2567-2568'!$I$9:$I$20</c:f>
              <c:numCache>
                <c:formatCode>0</c:formatCode>
                <c:ptCount val="12"/>
                <c:pt idx="0">
                  <c:v>88.73129999999999</c:v>
                </c:pt>
                <c:pt idx="1">
                  <c:v>8.6861999999999995</c:v>
                </c:pt>
                <c:pt idx="2">
                  <c:v>8.2304999999999993</c:v>
                </c:pt>
                <c:pt idx="3">
                  <c:v>8.8442999999999987</c:v>
                </c:pt>
                <c:pt idx="4">
                  <c:v>13.5687</c:v>
                </c:pt>
                <c:pt idx="5">
                  <c:v>15.549599999999998</c:v>
                </c:pt>
                <c:pt idx="6">
                  <c:v>16.005299999999998</c:v>
                </c:pt>
                <c:pt idx="7">
                  <c:v>10.0626</c:v>
                </c:pt>
                <c:pt idx="8">
                  <c:v>5.3382000000000005</c:v>
                </c:pt>
                <c:pt idx="9">
                  <c:v>11.280900000000001</c:v>
                </c:pt>
                <c:pt idx="10">
                  <c:v>20.432099999999998</c:v>
                </c:pt>
                <c:pt idx="11">
                  <c:v>23.938199999999998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A8A-48BD-A394-DE4FAEFEF7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4869216"/>
        <c:axId val="2004764592"/>
      </c:lineChart>
      <c:catAx>
        <c:axId val="200486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2004764592"/>
        <c:crosses val="autoZero"/>
        <c:auto val="1"/>
        <c:lblAlgn val="ctr"/>
        <c:lblOffset val="100"/>
        <c:tickLblSkip val="1"/>
        <c:noMultiLvlLbl val="0"/>
      </c:catAx>
      <c:valAx>
        <c:axId val="2004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86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12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827CD5CD-5695-4195-A7A3-6B3DA0385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12</xdr:col>
      <xdr:colOff>809625</xdr:colOff>
      <xdr:row>50</xdr:row>
      <xdr:rowOff>212911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DBE40772-1948-4133-8F43-D42D45D68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33057</xdr:rowOff>
    </xdr:from>
    <xdr:to>
      <xdr:col>10</xdr:col>
      <xdr:colOff>825500</xdr:colOff>
      <xdr:row>36</xdr:row>
      <xdr:rowOff>161924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F14972E-4AB2-4589-93F5-A0681801A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F88EE82F-C128-CC84-26E5-A5CCD3B34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15A2F23C-E32C-4007-AC06-AE13A9996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F2728B44-8163-4A65-B55C-9F7A22FA7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B2923F5-CB00-48EB-B2B1-94ABA4D31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AD47A361-9126-44A3-833D-EF5F29047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EEA7263-4A8D-4BF6-AAD9-28C45B1EB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84FAAB9D-02A6-447E-A45B-739C6EEC4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15001F4-F806-4072-8139-FB3BA41F0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DBD9D3C-E277-493E-B203-7E9473CA1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23</xdr:row>
      <xdr:rowOff>33058</xdr:rowOff>
    </xdr:from>
    <xdr:to>
      <xdr:col>10</xdr:col>
      <xdr:colOff>825500</xdr:colOff>
      <xdr:row>35</xdr:row>
      <xdr:rowOff>246918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FC43367F-DEE4-4F48-8152-ECB1EF469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37</xdr:row>
      <xdr:rowOff>12326</xdr:rowOff>
    </xdr:from>
    <xdr:to>
      <xdr:col>10</xdr:col>
      <xdr:colOff>809625</xdr:colOff>
      <xdr:row>49</xdr:row>
      <xdr:rowOff>201705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CA3831D-CF46-4A5E-8C99-32852F820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17318</xdr:colOff>
      <xdr:row>30</xdr:row>
      <xdr:rowOff>187036</xdr:rowOff>
    </xdr:from>
    <xdr:to>
      <xdr:col>18</xdr:col>
      <xdr:colOff>0</xdr:colOff>
      <xdr:row>52</xdr:row>
      <xdr:rowOff>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9ECF9B9-28E5-4E2C-818B-B104D7257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945695</xdr:colOff>
      <xdr:row>31</xdr:row>
      <xdr:rowOff>16329</xdr:rowOff>
    </xdr:from>
    <xdr:to>
      <xdr:col>39</xdr:col>
      <xdr:colOff>1357312</xdr:colOff>
      <xdr:row>52</xdr:row>
      <xdr:rowOff>-1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98F5D4CF-17F2-4B5C-AE5D-CC2D576A5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710045</xdr:colOff>
      <xdr:row>31</xdr:row>
      <xdr:rowOff>48491</xdr:rowOff>
    </xdr:from>
    <xdr:to>
      <xdr:col>8</xdr:col>
      <xdr:colOff>1558637</xdr:colOff>
      <xdr:row>58</xdr:row>
      <xdr:rowOff>34637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452D309E-3D2D-832A-7363-0ABCE81C3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463D-8944-411D-BEED-BC9E35052E0E}">
  <dimension ref="B2:N70"/>
  <sheetViews>
    <sheetView topLeftCell="A18" zoomScale="85" zoomScaleNormal="85" workbookViewId="0">
      <selection activeCell="P44" sqref="P44"/>
    </sheetView>
  </sheetViews>
  <sheetFormatPr defaultColWidth="8.875" defaultRowHeight="21"/>
  <cols>
    <col min="1" max="1" width="8.875" style="1"/>
    <col min="2" max="2" width="12.75" style="1" customWidth="1"/>
    <col min="3" max="4" width="15.625" style="1" customWidth="1"/>
    <col min="5" max="5" width="19" style="1" customWidth="1"/>
    <col min="6" max="6" width="15.625" style="1" customWidth="1"/>
    <col min="7" max="8" width="22.25" style="1" customWidth="1"/>
    <col min="9" max="10" width="18.5" style="1" customWidth="1"/>
    <col min="11" max="11" width="24" style="1" customWidth="1"/>
    <col min="12" max="12" width="26.125" style="1" customWidth="1"/>
    <col min="13" max="13" width="15.25" style="1" customWidth="1"/>
    <col min="14" max="14" width="9.875" style="1" customWidth="1"/>
    <col min="15" max="16384" width="8.875" style="1"/>
  </cols>
  <sheetData>
    <row r="2" spans="2:14" ht="26.25">
      <c r="B2" s="296" t="s">
        <v>121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</row>
    <row r="3" spans="2:14" ht="26.25">
      <c r="B3" s="296" t="s">
        <v>12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</row>
    <row r="4" spans="2:14" ht="23.25">
      <c r="L4" s="12" t="s">
        <v>117</v>
      </c>
      <c r="M4" s="13">
        <v>104</v>
      </c>
    </row>
    <row r="5" spans="2:14" ht="23.25">
      <c r="L5" s="12" t="s">
        <v>122</v>
      </c>
      <c r="M5" s="13">
        <v>101</v>
      </c>
    </row>
    <row r="6" spans="2:14" ht="24" thickBot="1">
      <c r="L6" s="12" t="s">
        <v>24</v>
      </c>
      <c r="M6" s="13">
        <v>2432</v>
      </c>
    </row>
    <row r="7" spans="2:14" ht="54" customHeight="1">
      <c r="B7" s="301" t="s">
        <v>13</v>
      </c>
      <c r="C7" s="297" t="s">
        <v>26</v>
      </c>
      <c r="D7" s="298"/>
      <c r="E7" s="305" t="s">
        <v>124</v>
      </c>
      <c r="F7" s="290" t="s">
        <v>15</v>
      </c>
      <c r="G7" s="299" t="s">
        <v>23</v>
      </c>
      <c r="H7" s="300"/>
      <c r="I7" s="292" t="s">
        <v>25</v>
      </c>
      <c r="J7" s="293"/>
      <c r="K7" s="303" t="s">
        <v>126</v>
      </c>
      <c r="L7" s="305" t="s">
        <v>127</v>
      </c>
      <c r="M7" s="290" t="s">
        <v>15</v>
      </c>
    </row>
    <row r="8" spans="2:14" ht="29.25" customHeight="1" thickBot="1">
      <c r="B8" s="302"/>
      <c r="C8" s="48" t="s">
        <v>118</v>
      </c>
      <c r="D8" s="50" t="s">
        <v>123</v>
      </c>
      <c r="E8" s="306"/>
      <c r="F8" s="291"/>
      <c r="G8" s="51" t="s">
        <v>118</v>
      </c>
      <c r="H8" s="52" t="s">
        <v>123</v>
      </c>
      <c r="I8" s="56" t="s">
        <v>118</v>
      </c>
      <c r="J8" s="57" t="s">
        <v>125</v>
      </c>
      <c r="K8" s="304"/>
      <c r="L8" s="306"/>
      <c r="M8" s="291"/>
    </row>
    <row r="9" spans="2:14" ht="23.25">
      <c r="B9" s="14" t="s">
        <v>0</v>
      </c>
      <c r="C9" s="156">
        <v>16680</v>
      </c>
      <c r="D9" s="156">
        <v>15191</v>
      </c>
      <c r="E9" s="263">
        <f>D9-C9</f>
        <v>-1489</v>
      </c>
      <c r="F9" s="264">
        <f>E9/C9</f>
        <v>-8.9268585131894479E-2</v>
      </c>
      <c r="G9" s="260">
        <f t="shared" ref="G9:H20" si="0">C9/$M$5</f>
        <v>165.14851485148515</v>
      </c>
      <c r="H9" s="260">
        <f t="shared" si="0"/>
        <v>150.40594059405942</v>
      </c>
      <c r="I9" s="265">
        <f>C9/$M$6</f>
        <v>6.8585526315789478</v>
      </c>
      <c r="J9" s="265">
        <f>D9/$M$6</f>
        <v>6.2462993421052628</v>
      </c>
      <c r="K9" s="266">
        <f>C9*93/100</f>
        <v>15512.4</v>
      </c>
      <c r="L9" s="266">
        <f>D9-K9</f>
        <v>-321.39999999999964</v>
      </c>
      <c r="M9" s="267">
        <f>L9/K9</f>
        <v>-2.0718908743972541E-2</v>
      </c>
      <c r="N9" s="2"/>
    </row>
    <row r="10" spans="2:14" ht="23.25">
      <c r="B10" s="18" t="s">
        <v>1</v>
      </c>
      <c r="C10" s="157">
        <v>15491</v>
      </c>
      <c r="D10" s="157">
        <v>15195</v>
      </c>
      <c r="E10" s="268">
        <f t="shared" ref="E10:E21" si="1">D10-C10</f>
        <v>-296</v>
      </c>
      <c r="F10" s="269">
        <f t="shared" ref="F10:F21" si="2">E10/C10</f>
        <v>-1.9107869085275321E-2</v>
      </c>
      <c r="G10" s="261">
        <f t="shared" si="0"/>
        <v>153.37623762376236</v>
      </c>
      <c r="H10" s="261">
        <f t="shared" si="0"/>
        <v>150.44554455445544</v>
      </c>
      <c r="I10" s="270">
        <f t="shared" ref="I10:I20" si="3">C10/$M$6</f>
        <v>6.3696546052631575</v>
      </c>
      <c r="J10" s="270">
        <f t="shared" ref="J10:J20" si="4">D10/$M$6</f>
        <v>6.2479440789473681</v>
      </c>
      <c r="K10" s="271">
        <f t="shared" ref="K10:K20" si="5">C10*93/100</f>
        <v>14406.63</v>
      </c>
      <c r="L10" s="173">
        <f t="shared" ref="L10:L21" si="6">D10-K10</f>
        <v>788.3700000000008</v>
      </c>
      <c r="M10" s="23">
        <f t="shared" ref="M10:M21" si="7">L10/K10</f>
        <v>5.4722721413682507E-2</v>
      </c>
      <c r="N10" s="5"/>
    </row>
    <row r="11" spans="2:14" ht="23.25">
      <c r="B11" s="18" t="s">
        <v>2</v>
      </c>
      <c r="C11" s="157">
        <v>16392</v>
      </c>
      <c r="D11" s="157">
        <v>14211</v>
      </c>
      <c r="E11" s="268">
        <f t="shared" si="1"/>
        <v>-2181</v>
      </c>
      <c r="F11" s="269">
        <f t="shared" si="2"/>
        <v>-0.13305270863836016</v>
      </c>
      <c r="G11" s="261">
        <f t="shared" si="0"/>
        <v>162.29702970297029</v>
      </c>
      <c r="H11" s="261">
        <f t="shared" si="0"/>
        <v>140.70297029702971</v>
      </c>
      <c r="I11" s="270">
        <f t="shared" si="3"/>
        <v>6.7401315789473681</v>
      </c>
      <c r="J11" s="270">
        <f t="shared" si="4"/>
        <v>5.8433388157894735</v>
      </c>
      <c r="K11" s="271">
        <f t="shared" si="5"/>
        <v>15244.56</v>
      </c>
      <c r="L11" s="271">
        <f t="shared" si="6"/>
        <v>-1033.5599999999995</v>
      </c>
      <c r="M11" s="132">
        <f t="shared" si="7"/>
        <v>-6.7798611439096934E-2</v>
      </c>
      <c r="N11" s="5"/>
    </row>
    <row r="12" spans="2:14" ht="23.25">
      <c r="B12" s="18" t="s">
        <v>3</v>
      </c>
      <c r="C12" s="157">
        <v>23915</v>
      </c>
      <c r="D12" s="157">
        <v>18769</v>
      </c>
      <c r="E12" s="268">
        <f t="shared" si="1"/>
        <v>-5146</v>
      </c>
      <c r="F12" s="269">
        <f t="shared" si="2"/>
        <v>-0.21517875810160986</v>
      </c>
      <c r="G12" s="261">
        <f t="shared" si="0"/>
        <v>236.78217821782178</v>
      </c>
      <c r="H12" s="261">
        <f t="shared" si="0"/>
        <v>185.83168316831683</v>
      </c>
      <c r="I12" s="270">
        <f t="shared" si="3"/>
        <v>9.8334703947368425</v>
      </c>
      <c r="J12" s="270">
        <f t="shared" si="4"/>
        <v>7.7175164473684212</v>
      </c>
      <c r="K12" s="271">
        <f t="shared" si="5"/>
        <v>22240.95</v>
      </c>
      <c r="L12" s="271">
        <f t="shared" si="6"/>
        <v>-3471.9500000000007</v>
      </c>
      <c r="M12" s="132">
        <f t="shared" si="7"/>
        <v>-0.15610619150710742</v>
      </c>
      <c r="N12" s="5"/>
    </row>
    <row r="13" spans="2:14" ht="23.25">
      <c r="B13" s="18" t="s">
        <v>4</v>
      </c>
      <c r="C13" s="157">
        <v>21800</v>
      </c>
      <c r="D13" s="157">
        <v>19789</v>
      </c>
      <c r="E13" s="268">
        <f t="shared" si="1"/>
        <v>-2011</v>
      </c>
      <c r="F13" s="269">
        <f t="shared" si="2"/>
        <v>-9.224770642201835E-2</v>
      </c>
      <c r="G13" s="261">
        <f t="shared" si="0"/>
        <v>215.84158415841586</v>
      </c>
      <c r="H13" s="261">
        <f t="shared" si="0"/>
        <v>195.93069306930693</v>
      </c>
      <c r="I13" s="270">
        <f t="shared" si="3"/>
        <v>8.963815789473685</v>
      </c>
      <c r="J13" s="270">
        <f t="shared" si="4"/>
        <v>8.1369243421052637</v>
      </c>
      <c r="K13" s="271">
        <f t="shared" si="5"/>
        <v>20274</v>
      </c>
      <c r="L13" s="271">
        <f t="shared" si="6"/>
        <v>-485</v>
      </c>
      <c r="M13" s="132">
        <f t="shared" si="7"/>
        <v>-2.3922264969912201E-2</v>
      </c>
      <c r="N13" s="5"/>
    </row>
    <row r="14" spans="2:14" ht="23.25">
      <c r="B14" s="18" t="s">
        <v>5</v>
      </c>
      <c r="C14" s="157">
        <v>17832</v>
      </c>
      <c r="D14" s="157">
        <v>15870</v>
      </c>
      <c r="E14" s="268">
        <f t="shared" si="1"/>
        <v>-1962</v>
      </c>
      <c r="F14" s="269">
        <f t="shared" si="2"/>
        <v>-0.11002691790040377</v>
      </c>
      <c r="G14" s="261">
        <f t="shared" si="0"/>
        <v>176.55445544554456</v>
      </c>
      <c r="H14" s="261">
        <f t="shared" si="0"/>
        <v>157.12871287128712</v>
      </c>
      <c r="I14" s="270">
        <f t="shared" si="3"/>
        <v>7.3322368421052628</v>
      </c>
      <c r="J14" s="270">
        <f t="shared" si="4"/>
        <v>6.5254934210526319</v>
      </c>
      <c r="K14" s="271">
        <f t="shared" si="5"/>
        <v>16583.759999999998</v>
      </c>
      <c r="L14" s="271">
        <f t="shared" si="6"/>
        <v>-713.7599999999984</v>
      </c>
      <c r="M14" s="132">
        <f t="shared" si="7"/>
        <v>-4.3039696667100731E-2</v>
      </c>
      <c r="N14" s="5"/>
    </row>
    <row r="15" spans="2:14" ht="23.25">
      <c r="B15" s="18" t="s">
        <v>6</v>
      </c>
      <c r="C15" s="157">
        <v>21450</v>
      </c>
      <c r="D15" s="157">
        <v>21942</v>
      </c>
      <c r="E15" s="171">
        <f t="shared" si="1"/>
        <v>492</v>
      </c>
      <c r="F15" s="172">
        <f t="shared" si="2"/>
        <v>2.2937062937062939E-2</v>
      </c>
      <c r="G15" s="261">
        <f t="shared" si="0"/>
        <v>212.37623762376236</v>
      </c>
      <c r="H15" s="261">
        <f t="shared" si="0"/>
        <v>217.24752475247524</v>
      </c>
      <c r="I15" s="270">
        <f t="shared" si="3"/>
        <v>8.8199013157894743</v>
      </c>
      <c r="J15" s="270">
        <f t="shared" si="4"/>
        <v>9.0222039473684212</v>
      </c>
      <c r="K15" s="271">
        <f t="shared" si="5"/>
        <v>19948.5</v>
      </c>
      <c r="L15" s="173">
        <f t="shared" si="6"/>
        <v>1993.5</v>
      </c>
      <c r="M15" s="23">
        <f t="shared" si="7"/>
        <v>9.9932325738777347E-2</v>
      </c>
      <c r="N15" s="5"/>
    </row>
    <row r="16" spans="2:14" ht="23.25">
      <c r="B16" s="18" t="s">
        <v>7</v>
      </c>
      <c r="C16" s="157">
        <v>19980</v>
      </c>
      <c r="D16" s="157">
        <v>15181</v>
      </c>
      <c r="E16" s="268">
        <f t="shared" si="1"/>
        <v>-4799</v>
      </c>
      <c r="F16" s="269">
        <f t="shared" si="2"/>
        <v>-0.24019019019019019</v>
      </c>
      <c r="G16" s="261">
        <f t="shared" si="0"/>
        <v>197.82178217821783</v>
      </c>
      <c r="H16" s="261">
        <f t="shared" si="0"/>
        <v>150.30693069306932</v>
      </c>
      <c r="I16" s="270">
        <f t="shared" si="3"/>
        <v>8.2154605263157894</v>
      </c>
      <c r="J16" s="270">
        <f t="shared" si="4"/>
        <v>6.2421875</v>
      </c>
      <c r="K16" s="271">
        <f t="shared" si="5"/>
        <v>18581.400000000001</v>
      </c>
      <c r="L16" s="271">
        <f t="shared" si="6"/>
        <v>-3400.4000000000015</v>
      </c>
      <c r="M16" s="132">
        <f t="shared" si="7"/>
        <v>-0.18300020450558091</v>
      </c>
      <c r="N16" s="5"/>
    </row>
    <row r="17" spans="2:14" ht="23.25">
      <c r="B17" s="18" t="s">
        <v>8</v>
      </c>
      <c r="C17" s="157">
        <v>21124</v>
      </c>
      <c r="D17" s="157"/>
      <c r="E17" s="268">
        <f t="shared" si="1"/>
        <v>-21124</v>
      </c>
      <c r="F17" s="269">
        <f t="shared" si="2"/>
        <v>-1</v>
      </c>
      <c r="G17" s="261">
        <f t="shared" si="0"/>
        <v>209.14851485148515</v>
      </c>
      <c r="H17" s="261">
        <f t="shared" si="0"/>
        <v>0</v>
      </c>
      <c r="I17" s="270">
        <f t="shared" si="3"/>
        <v>8.6858552631578956</v>
      </c>
      <c r="J17" s="270">
        <f t="shared" si="4"/>
        <v>0</v>
      </c>
      <c r="K17" s="271">
        <f t="shared" si="5"/>
        <v>19645.32</v>
      </c>
      <c r="L17" s="271">
        <f t="shared" si="6"/>
        <v>-19645.32</v>
      </c>
      <c r="M17" s="132">
        <f t="shared" si="7"/>
        <v>-1</v>
      </c>
      <c r="N17" s="5"/>
    </row>
    <row r="18" spans="2:14" ht="23.25">
      <c r="B18" s="18" t="s">
        <v>9</v>
      </c>
      <c r="C18" s="157">
        <v>16786</v>
      </c>
      <c r="D18" s="157"/>
      <c r="E18" s="268">
        <f t="shared" si="1"/>
        <v>-16786</v>
      </c>
      <c r="F18" s="269">
        <f t="shared" si="2"/>
        <v>-1</v>
      </c>
      <c r="G18" s="261">
        <f t="shared" si="0"/>
        <v>166.19801980198019</v>
      </c>
      <c r="H18" s="261">
        <f t="shared" si="0"/>
        <v>0</v>
      </c>
      <c r="I18" s="270">
        <f t="shared" si="3"/>
        <v>6.9021381578947372</v>
      </c>
      <c r="J18" s="270">
        <f t="shared" si="4"/>
        <v>0</v>
      </c>
      <c r="K18" s="271">
        <f t="shared" si="5"/>
        <v>15610.98</v>
      </c>
      <c r="L18" s="271">
        <f t="shared" si="6"/>
        <v>-15610.98</v>
      </c>
      <c r="M18" s="132">
        <f t="shared" si="7"/>
        <v>-1</v>
      </c>
      <c r="N18" s="5"/>
    </row>
    <row r="19" spans="2:14" ht="23.25">
      <c r="B19" s="18" t="s">
        <v>10</v>
      </c>
      <c r="C19" s="157">
        <v>17981</v>
      </c>
      <c r="D19" s="157"/>
      <c r="E19" s="268">
        <f t="shared" si="1"/>
        <v>-17981</v>
      </c>
      <c r="F19" s="269">
        <f t="shared" si="2"/>
        <v>-1</v>
      </c>
      <c r="G19" s="261">
        <f t="shared" si="0"/>
        <v>178.02970297029702</v>
      </c>
      <c r="H19" s="261">
        <f t="shared" si="0"/>
        <v>0</v>
      </c>
      <c r="I19" s="270">
        <f t="shared" si="3"/>
        <v>7.3935032894736841</v>
      </c>
      <c r="J19" s="270">
        <f t="shared" si="4"/>
        <v>0</v>
      </c>
      <c r="K19" s="271">
        <f t="shared" si="5"/>
        <v>16722.330000000002</v>
      </c>
      <c r="L19" s="271">
        <f t="shared" si="6"/>
        <v>-16722.330000000002</v>
      </c>
      <c r="M19" s="132">
        <f t="shared" si="7"/>
        <v>-1</v>
      </c>
      <c r="N19" s="5"/>
    </row>
    <row r="20" spans="2:14" ht="24" thickBot="1">
      <c r="B20" s="26" t="s">
        <v>11</v>
      </c>
      <c r="C20" s="158">
        <v>9311</v>
      </c>
      <c r="D20" s="158"/>
      <c r="E20" s="272">
        <f t="shared" si="1"/>
        <v>-9311</v>
      </c>
      <c r="F20" s="273">
        <f t="shared" si="2"/>
        <v>-1</v>
      </c>
      <c r="G20" s="262">
        <f t="shared" si="0"/>
        <v>92.188118811881182</v>
      </c>
      <c r="H20" s="262">
        <f t="shared" si="0"/>
        <v>0</v>
      </c>
      <c r="I20" s="262">
        <f t="shared" si="3"/>
        <v>3.8285361842105261</v>
      </c>
      <c r="J20" s="262">
        <f t="shared" si="4"/>
        <v>0</v>
      </c>
      <c r="K20" s="274">
        <f t="shared" si="5"/>
        <v>8659.23</v>
      </c>
      <c r="L20" s="274">
        <f t="shared" si="6"/>
        <v>-8659.23</v>
      </c>
      <c r="M20" s="275">
        <f t="shared" si="7"/>
        <v>-1</v>
      </c>
      <c r="N20" s="5"/>
    </row>
    <row r="21" spans="2:14" ht="23.25">
      <c r="B21" s="30" t="s">
        <v>19</v>
      </c>
      <c r="C21" s="159">
        <f t="shared" ref="C21:K21" si="8">SUM(C9:C20)</f>
        <v>218742</v>
      </c>
      <c r="D21" s="160">
        <f t="shared" si="8"/>
        <v>136148</v>
      </c>
      <c r="E21" s="168">
        <f t="shared" si="1"/>
        <v>-82594</v>
      </c>
      <c r="F21" s="169">
        <f t="shared" si="2"/>
        <v>-0.37758638030190816</v>
      </c>
      <c r="G21" s="55">
        <f t="shared" si="8"/>
        <v>2165.7623762376238</v>
      </c>
      <c r="H21" s="53">
        <f t="shared" si="8"/>
        <v>1348</v>
      </c>
      <c r="I21" s="59">
        <f t="shared" si="8"/>
        <v>89.943256578947356</v>
      </c>
      <c r="J21" s="58">
        <f t="shared" si="8"/>
        <v>55.981907894736835</v>
      </c>
      <c r="K21" s="174">
        <f t="shared" si="8"/>
        <v>203430.06000000003</v>
      </c>
      <c r="L21" s="175">
        <f t="shared" si="6"/>
        <v>-67282.060000000027</v>
      </c>
      <c r="M21" s="37">
        <f t="shared" si="7"/>
        <v>-0.33073804333538526</v>
      </c>
      <c r="N21" s="6"/>
    </row>
    <row r="22" spans="2:14" ht="24" thickBot="1">
      <c r="B22" s="38" t="s">
        <v>18</v>
      </c>
      <c r="C22" s="161">
        <f>C21/12</f>
        <v>18228.5</v>
      </c>
      <c r="D22" s="162">
        <f t="shared" ref="D22:H22" si="9">D21/12</f>
        <v>11345.666666666666</v>
      </c>
      <c r="E22" s="307" t="s">
        <v>101</v>
      </c>
      <c r="F22" s="308"/>
      <c r="G22" s="41">
        <f t="shared" si="9"/>
        <v>180.48019801980197</v>
      </c>
      <c r="H22" s="54">
        <f t="shared" si="9"/>
        <v>112.33333333333333</v>
      </c>
      <c r="I22" s="60">
        <f>I21/12</f>
        <v>7.495271381578946</v>
      </c>
      <c r="J22" s="40">
        <f>J21/12</f>
        <v>4.6651589912280693</v>
      </c>
      <c r="K22" s="176">
        <f>K21/12</f>
        <v>16952.505000000001</v>
      </c>
      <c r="L22" s="294" t="s">
        <v>101</v>
      </c>
      <c r="M22" s="295"/>
      <c r="N22" s="6"/>
    </row>
    <row r="23" spans="2:14">
      <c r="B23" s="3"/>
      <c r="C23" s="7"/>
      <c r="D23" s="7"/>
      <c r="E23" s="7"/>
      <c r="F23" s="7"/>
      <c r="G23" s="8"/>
      <c r="H23" s="8"/>
      <c r="I23" s="8"/>
      <c r="J23" s="8"/>
      <c r="K23" s="8"/>
      <c r="L23" s="9"/>
      <c r="M23" s="9"/>
      <c r="N23" s="6"/>
    </row>
    <row r="52" spans="2:2" s="254" customFormat="1" ht="26.25">
      <c r="B52" s="289" t="s">
        <v>17</v>
      </c>
    </row>
    <row r="53" spans="2:2" s="254" customFormat="1" ht="26.25">
      <c r="B53" s="254" t="s">
        <v>229</v>
      </c>
    </row>
    <row r="54" spans="2:2" s="254" customFormat="1" ht="26.25">
      <c r="B54" s="254" t="s">
        <v>228</v>
      </c>
    </row>
    <row r="55" spans="2:2" s="254" customFormat="1" ht="26.25">
      <c r="B55" s="254" t="s">
        <v>230</v>
      </c>
    </row>
    <row r="56" spans="2:2" s="254" customFormat="1" ht="26.25">
      <c r="B56" s="254" t="s">
        <v>232</v>
      </c>
    </row>
    <row r="57" spans="2:2" s="254" customFormat="1" ht="26.25">
      <c r="B57" s="254" t="s">
        <v>231</v>
      </c>
    </row>
    <row r="58" spans="2:2" s="254" customFormat="1" ht="26.25"/>
    <row r="59" spans="2:2" s="254" customFormat="1" ht="26.25">
      <c r="B59" s="289" t="s">
        <v>154</v>
      </c>
    </row>
    <row r="60" spans="2:2" s="254" customFormat="1" ht="26.25">
      <c r="B60" s="254" t="s">
        <v>153</v>
      </c>
    </row>
    <row r="61" spans="2:2" s="254" customFormat="1" ht="26.25">
      <c r="B61" s="254" t="s">
        <v>155</v>
      </c>
    </row>
    <row r="62" spans="2:2" s="254" customFormat="1" ht="26.25">
      <c r="B62" s="254" t="s">
        <v>156</v>
      </c>
    </row>
    <row r="63" spans="2:2" s="254" customFormat="1" ht="26.25">
      <c r="B63" s="254" t="s">
        <v>157</v>
      </c>
    </row>
    <row r="64" spans="2:2" s="254" customFormat="1" ht="26.25"/>
    <row r="65" spans="2:2" s="254" customFormat="1" ht="26.25">
      <c r="B65" s="289" t="s">
        <v>21</v>
      </c>
    </row>
    <row r="66" spans="2:2" s="254" customFormat="1" ht="26.25">
      <c r="B66" s="254" t="s">
        <v>158</v>
      </c>
    </row>
    <row r="67" spans="2:2" s="254" customFormat="1" ht="26.25">
      <c r="B67" s="254" t="s">
        <v>159</v>
      </c>
    </row>
    <row r="68" spans="2:2" s="254" customFormat="1" ht="26.25">
      <c r="B68" s="254" t="s">
        <v>160</v>
      </c>
    </row>
    <row r="69" spans="2:2" s="254" customFormat="1" ht="26.25">
      <c r="B69" s="254" t="s">
        <v>161</v>
      </c>
    </row>
    <row r="70" spans="2:2" s="254" customFormat="1" ht="26.25">
      <c r="B70" s="254" t="s">
        <v>162</v>
      </c>
    </row>
  </sheetData>
  <mergeCells count="13">
    <mergeCell ref="M7:M8"/>
    <mergeCell ref="I7:J7"/>
    <mergeCell ref="L22:M22"/>
    <mergeCell ref="B2:N2"/>
    <mergeCell ref="B3:N3"/>
    <mergeCell ref="C7:D7"/>
    <mergeCell ref="G7:H7"/>
    <mergeCell ref="B7:B8"/>
    <mergeCell ref="K7:K8"/>
    <mergeCell ref="L7:L8"/>
    <mergeCell ref="E7:E8"/>
    <mergeCell ref="F7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8A4F-91C5-4902-9288-668171B0C21D}">
  <dimension ref="B2:L77"/>
  <sheetViews>
    <sheetView topLeftCell="A28" zoomScaleNormal="100" workbookViewId="0">
      <selection activeCell="L36" sqref="L36"/>
    </sheetView>
  </sheetViews>
  <sheetFormatPr defaultColWidth="8.875" defaultRowHeight="21"/>
  <cols>
    <col min="1" max="1" width="8.875" style="1"/>
    <col min="2" max="2" width="12.75" style="1" customWidth="1"/>
    <col min="3" max="4" width="16.375" style="1" customWidth="1"/>
    <col min="5" max="5" width="21.375" style="1" customWidth="1"/>
    <col min="6" max="6" width="13.625" style="1" customWidth="1"/>
    <col min="7" max="8" width="25.25" style="1" customWidth="1"/>
    <col min="9" max="9" width="18.25" style="1" customWidth="1"/>
    <col min="10" max="10" width="25.875" style="1" customWidth="1"/>
    <col min="11" max="11" width="13.25" style="1" customWidth="1"/>
    <col min="12" max="12" width="9.875" style="1" customWidth="1"/>
    <col min="13" max="16384" width="8.875" style="1"/>
  </cols>
  <sheetData>
    <row r="2" spans="2:12" ht="26.25">
      <c r="B2" s="296" t="s">
        <v>128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2:12" ht="26.25">
      <c r="B3" s="296" t="s">
        <v>12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2:12" ht="23.25">
      <c r="J4" s="12" t="s">
        <v>117</v>
      </c>
      <c r="K4" s="13">
        <v>104</v>
      </c>
    </row>
    <row r="5" spans="2:12" ht="24" thickBot="1">
      <c r="J5" s="12" t="s">
        <v>122</v>
      </c>
      <c r="K5" s="13">
        <v>101</v>
      </c>
    </row>
    <row r="6" spans="2:12" ht="21" customHeight="1">
      <c r="B6" s="301" t="s">
        <v>13</v>
      </c>
      <c r="C6" s="313" t="s">
        <v>27</v>
      </c>
      <c r="D6" s="314"/>
      <c r="E6" s="305" t="s">
        <v>129</v>
      </c>
      <c r="F6" s="290" t="s">
        <v>15</v>
      </c>
      <c r="G6" s="317" t="s">
        <v>28</v>
      </c>
      <c r="H6" s="318"/>
      <c r="I6" s="303" t="s">
        <v>126</v>
      </c>
      <c r="J6" s="305" t="s">
        <v>130</v>
      </c>
      <c r="K6" s="290" t="s">
        <v>15</v>
      </c>
    </row>
    <row r="7" spans="2:12" ht="21" customHeight="1">
      <c r="B7" s="309"/>
      <c r="C7" s="315"/>
      <c r="D7" s="316"/>
      <c r="E7" s="311"/>
      <c r="F7" s="312"/>
      <c r="G7" s="319"/>
      <c r="H7" s="320"/>
      <c r="I7" s="310"/>
      <c r="J7" s="311"/>
      <c r="K7" s="312"/>
    </row>
    <row r="8" spans="2:12" ht="24" thickBot="1">
      <c r="B8" s="302"/>
      <c r="C8" s="62" t="s">
        <v>118</v>
      </c>
      <c r="D8" s="63" t="s">
        <v>123</v>
      </c>
      <c r="E8" s="306"/>
      <c r="F8" s="291"/>
      <c r="G8" s="64" t="s">
        <v>118</v>
      </c>
      <c r="H8" s="65" t="s">
        <v>123</v>
      </c>
      <c r="I8" s="304"/>
      <c r="J8" s="306"/>
      <c r="K8" s="291"/>
    </row>
    <row r="9" spans="2:12" ht="23.25">
      <c r="B9" s="14" t="s">
        <v>0</v>
      </c>
      <c r="C9" s="15">
        <v>400</v>
      </c>
      <c r="D9" s="15">
        <v>433</v>
      </c>
      <c r="E9" s="256">
        <f>D9-C9</f>
        <v>33</v>
      </c>
      <c r="F9" s="170">
        <f>E9/C9</f>
        <v>8.2500000000000004E-2</v>
      </c>
      <c r="G9" s="16">
        <f t="shared" ref="G9:G20" si="0">C9/$K$4</f>
        <v>3.8461538461538463</v>
      </c>
      <c r="H9" s="16">
        <f t="shared" ref="H9:H20" si="1">D9/$K$5</f>
        <v>4.2871287128712874</v>
      </c>
      <c r="I9" s="17">
        <f>C9*93/100</f>
        <v>372</v>
      </c>
      <c r="J9" s="44">
        <f>D9-I9</f>
        <v>61</v>
      </c>
      <c r="K9" s="45">
        <f>J9/I9</f>
        <v>0.16397849462365591</v>
      </c>
      <c r="L9" s="2"/>
    </row>
    <row r="10" spans="2:12" ht="23.25">
      <c r="B10" s="18" t="s">
        <v>1</v>
      </c>
      <c r="C10" s="19">
        <v>459</v>
      </c>
      <c r="D10" s="19">
        <v>325</v>
      </c>
      <c r="E10" s="151">
        <f t="shared" ref="E10:E21" si="2">D10-C10</f>
        <v>-134</v>
      </c>
      <c r="F10" s="165">
        <f t="shared" ref="F10:F21" si="3">E10/C10</f>
        <v>-0.29193899782135074</v>
      </c>
      <c r="G10" s="20">
        <f t="shared" si="0"/>
        <v>4.4134615384615383</v>
      </c>
      <c r="H10" s="20">
        <f t="shared" si="1"/>
        <v>3.217821782178218</v>
      </c>
      <c r="I10" s="21">
        <f t="shared" ref="I10:I20" si="4">C10*93/100</f>
        <v>426.87</v>
      </c>
      <c r="J10" s="24">
        <f t="shared" ref="J10:J21" si="5">D10-I10</f>
        <v>-101.87</v>
      </c>
      <c r="K10" s="25">
        <f t="shared" ref="K10:K21" si="6">J10/I10</f>
        <v>-0.2386440836788718</v>
      </c>
      <c r="L10" s="5"/>
    </row>
    <row r="11" spans="2:12" ht="23.25">
      <c r="B11" s="18" t="s">
        <v>2</v>
      </c>
      <c r="C11" s="19">
        <v>392</v>
      </c>
      <c r="D11" s="19">
        <v>219</v>
      </c>
      <c r="E11" s="151">
        <f t="shared" si="2"/>
        <v>-173</v>
      </c>
      <c r="F11" s="165">
        <f t="shared" si="3"/>
        <v>-0.44132653061224492</v>
      </c>
      <c r="G11" s="20">
        <f t="shared" si="0"/>
        <v>3.7692307692307692</v>
      </c>
      <c r="H11" s="20">
        <f t="shared" si="1"/>
        <v>2.1683168316831685</v>
      </c>
      <c r="I11" s="21">
        <f t="shared" si="4"/>
        <v>364.56</v>
      </c>
      <c r="J11" s="24">
        <f t="shared" si="5"/>
        <v>-145.56</v>
      </c>
      <c r="K11" s="25">
        <f t="shared" si="6"/>
        <v>-0.39927583936800526</v>
      </c>
      <c r="L11" s="5"/>
    </row>
    <row r="12" spans="2:12" ht="23.25">
      <c r="B12" s="18" t="s">
        <v>3</v>
      </c>
      <c r="C12" s="19">
        <v>344</v>
      </c>
      <c r="D12" s="19">
        <v>187</v>
      </c>
      <c r="E12" s="151">
        <f t="shared" si="2"/>
        <v>-157</v>
      </c>
      <c r="F12" s="165">
        <f t="shared" si="3"/>
        <v>-0.45639534883720928</v>
      </c>
      <c r="G12" s="20">
        <f t="shared" si="0"/>
        <v>3.3076923076923075</v>
      </c>
      <c r="H12" s="20">
        <f t="shared" si="1"/>
        <v>1.8514851485148516</v>
      </c>
      <c r="I12" s="21">
        <f t="shared" si="4"/>
        <v>319.92</v>
      </c>
      <c r="J12" s="24">
        <f t="shared" si="5"/>
        <v>-132.92000000000002</v>
      </c>
      <c r="K12" s="25">
        <f t="shared" si="6"/>
        <v>-0.41547886971742937</v>
      </c>
      <c r="L12" s="5"/>
    </row>
    <row r="13" spans="2:12" ht="23.25">
      <c r="B13" s="18" t="s">
        <v>4</v>
      </c>
      <c r="C13" s="19">
        <v>692</v>
      </c>
      <c r="D13" s="19">
        <v>208</v>
      </c>
      <c r="E13" s="151">
        <f t="shared" si="2"/>
        <v>-484</v>
      </c>
      <c r="F13" s="165">
        <f t="shared" si="3"/>
        <v>-0.69942196531791911</v>
      </c>
      <c r="G13" s="20">
        <f t="shared" si="0"/>
        <v>6.6538461538461542</v>
      </c>
      <c r="H13" s="20">
        <f t="shared" si="1"/>
        <v>2.0594059405940595</v>
      </c>
      <c r="I13" s="21">
        <f t="shared" si="4"/>
        <v>643.55999999999995</v>
      </c>
      <c r="J13" s="24">
        <f t="shared" si="5"/>
        <v>-435.55999999999995</v>
      </c>
      <c r="K13" s="25">
        <f t="shared" si="6"/>
        <v>-0.67679781216980539</v>
      </c>
      <c r="L13" s="5"/>
    </row>
    <row r="14" spans="2:12" ht="23.25">
      <c r="B14" s="18" t="s">
        <v>5</v>
      </c>
      <c r="C14" s="19">
        <v>351</v>
      </c>
      <c r="D14" s="19">
        <v>205</v>
      </c>
      <c r="E14" s="151">
        <f t="shared" si="2"/>
        <v>-146</v>
      </c>
      <c r="F14" s="165">
        <f t="shared" si="3"/>
        <v>-0.41595441595441596</v>
      </c>
      <c r="G14" s="20">
        <f t="shared" si="0"/>
        <v>3.375</v>
      </c>
      <c r="H14" s="20">
        <f t="shared" si="1"/>
        <v>2.0297029702970297</v>
      </c>
      <c r="I14" s="21">
        <f t="shared" si="4"/>
        <v>326.43</v>
      </c>
      <c r="J14" s="24">
        <f t="shared" si="5"/>
        <v>-121.43</v>
      </c>
      <c r="K14" s="25">
        <f t="shared" si="6"/>
        <v>-0.37199399564990965</v>
      </c>
      <c r="L14" s="5"/>
    </row>
    <row r="15" spans="2:12" ht="23.25">
      <c r="B15" s="18" t="s">
        <v>6</v>
      </c>
      <c r="C15" s="19">
        <v>415</v>
      </c>
      <c r="D15" s="19">
        <v>205</v>
      </c>
      <c r="E15" s="151">
        <f t="shared" si="2"/>
        <v>-210</v>
      </c>
      <c r="F15" s="165">
        <f t="shared" si="3"/>
        <v>-0.50602409638554213</v>
      </c>
      <c r="G15" s="20">
        <f t="shared" si="0"/>
        <v>3.9903846153846154</v>
      </c>
      <c r="H15" s="20">
        <f t="shared" si="1"/>
        <v>2.0297029702970297</v>
      </c>
      <c r="I15" s="21">
        <f t="shared" si="4"/>
        <v>385.95</v>
      </c>
      <c r="J15" s="24">
        <f t="shared" si="5"/>
        <v>-180.95</v>
      </c>
      <c r="K15" s="25">
        <f t="shared" si="6"/>
        <v>-0.46884311439305609</v>
      </c>
      <c r="L15" s="5"/>
    </row>
    <row r="16" spans="2:12" ht="23.25">
      <c r="B16" s="18" t="s">
        <v>7</v>
      </c>
      <c r="C16" s="19">
        <v>444</v>
      </c>
      <c r="D16" s="19">
        <v>254</v>
      </c>
      <c r="E16" s="151">
        <f t="shared" si="2"/>
        <v>-190</v>
      </c>
      <c r="F16" s="165">
        <f t="shared" si="3"/>
        <v>-0.42792792792792794</v>
      </c>
      <c r="G16" s="20">
        <f t="shared" si="0"/>
        <v>4.2692307692307692</v>
      </c>
      <c r="H16" s="20">
        <f t="shared" si="1"/>
        <v>2.5148514851485149</v>
      </c>
      <c r="I16" s="21">
        <f t="shared" si="4"/>
        <v>412.92</v>
      </c>
      <c r="J16" s="24">
        <f t="shared" si="5"/>
        <v>-158.92000000000002</v>
      </c>
      <c r="K16" s="25">
        <f t="shared" si="6"/>
        <v>-0.38486873970744939</v>
      </c>
      <c r="L16" s="5"/>
    </row>
    <row r="17" spans="2:12" ht="23.25">
      <c r="B17" s="18" t="s">
        <v>8</v>
      </c>
      <c r="C17" s="19">
        <v>381</v>
      </c>
      <c r="D17" s="19">
        <v>202</v>
      </c>
      <c r="E17" s="151">
        <f t="shared" si="2"/>
        <v>-179</v>
      </c>
      <c r="F17" s="165">
        <f t="shared" si="3"/>
        <v>-0.46981627296587924</v>
      </c>
      <c r="G17" s="20">
        <f t="shared" si="0"/>
        <v>3.6634615384615383</v>
      </c>
      <c r="H17" s="20">
        <f t="shared" si="1"/>
        <v>2</v>
      </c>
      <c r="I17" s="21">
        <f t="shared" si="4"/>
        <v>354.33</v>
      </c>
      <c r="J17" s="24">
        <f t="shared" si="5"/>
        <v>-152.32999999999998</v>
      </c>
      <c r="K17" s="25">
        <f t="shared" si="6"/>
        <v>-0.42990997093105293</v>
      </c>
      <c r="L17" s="5"/>
    </row>
    <row r="18" spans="2:12" ht="23.25">
      <c r="B18" s="18" t="s">
        <v>9</v>
      </c>
      <c r="C18" s="19">
        <v>415</v>
      </c>
      <c r="D18" s="19"/>
      <c r="E18" s="151">
        <f t="shared" si="2"/>
        <v>-415</v>
      </c>
      <c r="F18" s="165">
        <f t="shared" si="3"/>
        <v>-1</v>
      </c>
      <c r="G18" s="20">
        <f t="shared" si="0"/>
        <v>3.9903846153846154</v>
      </c>
      <c r="H18" s="20">
        <f t="shared" si="1"/>
        <v>0</v>
      </c>
      <c r="I18" s="21">
        <f t="shared" si="4"/>
        <v>385.95</v>
      </c>
      <c r="J18" s="24">
        <f t="shared" si="5"/>
        <v>-385.95</v>
      </c>
      <c r="K18" s="25">
        <f t="shared" si="6"/>
        <v>-1</v>
      </c>
      <c r="L18" s="5"/>
    </row>
    <row r="19" spans="2:12" ht="23.25">
      <c r="B19" s="18" t="s">
        <v>10</v>
      </c>
      <c r="C19" s="19">
        <v>465</v>
      </c>
      <c r="D19" s="19"/>
      <c r="E19" s="151">
        <f t="shared" si="2"/>
        <v>-465</v>
      </c>
      <c r="F19" s="165">
        <f t="shared" si="3"/>
        <v>-1</v>
      </c>
      <c r="G19" s="20">
        <f t="shared" si="0"/>
        <v>4.4711538461538458</v>
      </c>
      <c r="H19" s="20">
        <f t="shared" si="1"/>
        <v>0</v>
      </c>
      <c r="I19" s="21">
        <f t="shared" si="4"/>
        <v>432.45</v>
      </c>
      <c r="J19" s="24">
        <f t="shared" si="5"/>
        <v>-432.45</v>
      </c>
      <c r="K19" s="25">
        <f t="shared" si="6"/>
        <v>-1</v>
      </c>
      <c r="L19" s="5"/>
    </row>
    <row r="20" spans="2:12" ht="24" thickBot="1">
      <c r="B20" s="26" t="s">
        <v>11</v>
      </c>
      <c r="C20" s="27">
        <v>326</v>
      </c>
      <c r="D20" s="27"/>
      <c r="E20" s="27">
        <f t="shared" si="2"/>
        <v>-326</v>
      </c>
      <c r="F20" s="166">
        <f t="shared" si="3"/>
        <v>-1</v>
      </c>
      <c r="G20" s="28">
        <f t="shared" si="0"/>
        <v>3.1346153846153846</v>
      </c>
      <c r="H20" s="28">
        <f t="shared" si="1"/>
        <v>0</v>
      </c>
      <c r="I20" s="29">
        <f t="shared" si="4"/>
        <v>303.18</v>
      </c>
      <c r="J20" s="46">
        <f t="shared" si="5"/>
        <v>-303.18</v>
      </c>
      <c r="K20" s="47">
        <f t="shared" si="6"/>
        <v>-1</v>
      </c>
      <c r="L20" s="5"/>
    </row>
    <row r="21" spans="2:12" ht="23.25">
      <c r="B21" s="30" t="s">
        <v>19</v>
      </c>
      <c r="C21" s="31">
        <f>SUM(C9:C20)</f>
        <v>5084</v>
      </c>
      <c r="D21" s="32">
        <f>SUM(D9:D20)</f>
        <v>2238</v>
      </c>
      <c r="E21" s="177">
        <f t="shared" si="2"/>
        <v>-2846</v>
      </c>
      <c r="F21" s="167">
        <f t="shared" si="3"/>
        <v>-0.55979543666404408</v>
      </c>
      <c r="G21" s="33">
        <f>SUM(G9:G20)</f>
        <v>48.884615384615387</v>
      </c>
      <c r="H21" s="34">
        <f>SUM(H9:H20)</f>
        <v>22.158415841584162</v>
      </c>
      <c r="I21" s="35">
        <f>SUM(I9:I20)</f>
        <v>4728.12</v>
      </c>
      <c r="J21" s="36">
        <f t="shared" si="5"/>
        <v>-2490.12</v>
      </c>
      <c r="K21" s="37">
        <f t="shared" si="6"/>
        <v>-0.52666175985381081</v>
      </c>
      <c r="L21" s="6"/>
    </row>
    <row r="22" spans="2:12" ht="24" thickBot="1">
      <c r="B22" s="38" t="s">
        <v>18</v>
      </c>
      <c r="C22" s="39">
        <f>C21/12</f>
        <v>423.66666666666669</v>
      </c>
      <c r="D22" s="40">
        <f t="shared" ref="D22:H22" si="7">D21/12</f>
        <v>186.5</v>
      </c>
      <c r="E22" s="294" t="s">
        <v>101</v>
      </c>
      <c r="F22" s="295"/>
      <c r="G22" s="41">
        <f t="shared" si="7"/>
        <v>4.0737179487179489</v>
      </c>
      <c r="H22" s="42">
        <f t="shared" si="7"/>
        <v>1.8465346534653468</v>
      </c>
      <c r="I22" s="43">
        <f>I21/12</f>
        <v>394.01</v>
      </c>
      <c r="J22" s="294" t="s">
        <v>101</v>
      </c>
      <c r="K22" s="295"/>
      <c r="L22" s="6"/>
    </row>
    <row r="23" spans="2:12">
      <c r="B23" s="49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1" customFormat="1" ht="23.25">
      <c r="B52" s="10" t="s">
        <v>17</v>
      </c>
    </row>
    <row r="53" spans="2:2" s="11" customFormat="1" ht="23.25">
      <c r="B53" s="11" t="s">
        <v>233</v>
      </c>
    </row>
    <row r="54" spans="2:2" s="11" customFormat="1" ht="23.25">
      <c r="B54" s="11" t="s">
        <v>234</v>
      </c>
    </row>
    <row r="55" spans="2:2" s="11" customFormat="1" ht="23.25">
      <c r="B55" s="11" t="s">
        <v>235</v>
      </c>
    </row>
    <row r="56" spans="2:2" s="11" customFormat="1" ht="23.25">
      <c r="B56" s="11" t="s">
        <v>236</v>
      </c>
    </row>
    <row r="57" spans="2:2" s="11" customFormat="1" ht="23.25">
      <c r="B57" s="11" t="s">
        <v>237</v>
      </c>
    </row>
    <row r="58" spans="2:2" s="11" customFormat="1" ht="23.25">
      <c r="B58" s="11" t="s">
        <v>238</v>
      </c>
    </row>
    <row r="59" spans="2:2" s="11" customFormat="1" ht="23.25"/>
    <row r="60" spans="2:2" s="11" customFormat="1" ht="23.25">
      <c r="B60" s="10" t="s">
        <v>154</v>
      </c>
    </row>
    <row r="61" spans="2:2" s="11" customFormat="1" ht="23.25">
      <c r="B61" s="11" t="s">
        <v>166</v>
      </c>
    </row>
    <row r="62" spans="2:2" s="11" customFormat="1" ht="23.25">
      <c r="B62" s="11" t="s">
        <v>163</v>
      </c>
    </row>
    <row r="63" spans="2:2" s="11" customFormat="1" ht="23.25">
      <c r="B63" s="11" t="s">
        <v>165</v>
      </c>
    </row>
    <row r="64" spans="2:2" s="11" customFormat="1" ht="23.25">
      <c r="B64" s="11" t="s">
        <v>164</v>
      </c>
    </row>
    <row r="65" spans="2:6" s="11" customFormat="1" ht="23.25"/>
    <row r="66" spans="2:6" s="11" customFormat="1" ht="23.25">
      <c r="B66" s="10" t="s">
        <v>21</v>
      </c>
    </row>
    <row r="67" spans="2:6" s="11" customFormat="1" ht="23.25">
      <c r="B67" s="11" t="s">
        <v>167</v>
      </c>
    </row>
    <row r="68" spans="2:6" s="11" customFormat="1" ht="23.25">
      <c r="B68" s="11" t="s">
        <v>168</v>
      </c>
    </row>
    <row r="69" spans="2:6" s="11" customFormat="1" ht="23.25">
      <c r="B69" s="11" t="s">
        <v>169</v>
      </c>
    </row>
    <row r="70" spans="2:6" s="11" customFormat="1" ht="23.25">
      <c r="B70" s="11" t="s">
        <v>170</v>
      </c>
    </row>
    <row r="71" spans="2:6" s="11" customFormat="1" ht="23.25">
      <c r="B71" s="11" t="s">
        <v>171</v>
      </c>
    </row>
    <row r="72" spans="2:6" ht="23.25">
      <c r="B72" s="287"/>
      <c r="C72" s="11"/>
      <c r="D72" s="11"/>
      <c r="E72" s="11"/>
      <c r="F72" s="11"/>
    </row>
    <row r="73" spans="2:6" ht="23.25">
      <c r="C73" s="11"/>
      <c r="D73" s="11"/>
      <c r="E73" s="11"/>
      <c r="F73" s="11"/>
    </row>
    <row r="74" spans="2:6" ht="23.25">
      <c r="B74" s="11"/>
      <c r="C74" s="11"/>
      <c r="D74" s="11"/>
      <c r="E74" s="11"/>
      <c r="F74" s="11"/>
    </row>
    <row r="75" spans="2:6" ht="23.25">
      <c r="C75" s="11"/>
      <c r="D75" s="11"/>
      <c r="E75" s="11"/>
      <c r="F75" s="11"/>
    </row>
    <row r="76" spans="2:6" ht="23.25">
      <c r="B76" s="11"/>
      <c r="C76" s="11"/>
      <c r="D76" s="11"/>
      <c r="E76" s="11"/>
      <c r="F76" s="11"/>
    </row>
    <row r="77" spans="2:6" ht="23.25">
      <c r="B77" s="11"/>
      <c r="C77" s="11"/>
      <c r="D77" s="11"/>
      <c r="E77" s="11"/>
      <c r="F77" s="11"/>
    </row>
  </sheetData>
  <mergeCells count="12">
    <mergeCell ref="J22:K22"/>
    <mergeCell ref="B2:L2"/>
    <mergeCell ref="B3:L3"/>
    <mergeCell ref="B6:B8"/>
    <mergeCell ref="I6:I8"/>
    <mergeCell ref="J6:J8"/>
    <mergeCell ref="K6:K8"/>
    <mergeCell ref="C6:D7"/>
    <mergeCell ref="G6:H7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E252-8494-434F-AB7E-B4764BE9F706}">
  <dimension ref="B2:N69"/>
  <sheetViews>
    <sheetView zoomScaleNormal="100" workbookViewId="0">
      <selection activeCell="E60" sqref="E60"/>
    </sheetView>
  </sheetViews>
  <sheetFormatPr defaultColWidth="8.875" defaultRowHeight="21"/>
  <cols>
    <col min="1" max="1" width="8.875" style="1"/>
    <col min="2" max="2" width="12.75" style="1" customWidth="1"/>
    <col min="3" max="4" width="16.375" style="1" customWidth="1"/>
    <col min="5" max="5" width="21" style="1" customWidth="1"/>
    <col min="6" max="6" width="16.375" style="1" customWidth="1"/>
    <col min="7" max="8" width="24.125" style="1" customWidth="1"/>
    <col min="9" max="9" width="18.25" style="1" customWidth="1"/>
    <col min="10" max="10" width="26.875" style="1" customWidth="1"/>
    <col min="11" max="11" width="15.25" style="1" customWidth="1"/>
    <col min="12" max="12" width="9.875" style="1" customWidth="1"/>
    <col min="13" max="16384" width="8.875" style="1"/>
  </cols>
  <sheetData>
    <row r="2" spans="2:14" ht="26.25">
      <c r="B2" s="296" t="s">
        <v>131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2:14" ht="26.25">
      <c r="B3" s="296" t="s">
        <v>12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2:14" ht="23.25">
      <c r="J4" s="12" t="s">
        <v>117</v>
      </c>
      <c r="K4" s="13">
        <v>104</v>
      </c>
    </row>
    <row r="5" spans="2:14" ht="24" thickBot="1">
      <c r="J5" s="12" t="s">
        <v>122</v>
      </c>
      <c r="K5" s="13">
        <v>101</v>
      </c>
    </row>
    <row r="6" spans="2:14" ht="21" customHeight="1">
      <c r="B6" s="301" t="s">
        <v>13</v>
      </c>
      <c r="C6" s="313" t="s">
        <v>97</v>
      </c>
      <c r="D6" s="314"/>
      <c r="E6" s="305" t="s">
        <v>132</v>
      </c>
      <c r="F6" s="290" t="s">
        <v>15</v>
      </c>
      <c r="G6" s="317" t="s">
        <v>98</v>
      </c>
      <c r="H6" s="318"/>
      <c r="I6" s="303" t="s">
        <v>126</v>
      </c>
      <c r="J6" s="305" t="s">
        <v>133</v>
      </c>
      <c r="K6" s="290" t="s">
        <v>15</v>
      </c>
    </row>
    <row r="7" spans="2:14" ht="21" customHeight="1">
      <c r="B7" s="309"/>
      <c r="C7" s="315"/>
      <c r="D7" s="316"/>
      <c r="E7" s="311"/>
      <c r="F7" s="312"/>
      <c r="G7" s="319"/>
      <c r="H7" s="320"/>
      <c r="I7" s="310"/>
      <c r="J7" s="311"/>
      <c r="K7" s="312"/>
    </row>
    <row r="8" spans="2:14" ht="24" thickBot="1">
      <c r="B8" s="302"/>
      <c r="C8" s="62" t="s">
        <v>118</v>
      </c>
      <c r="D8" s="63" t="s">
        <v>123</v>
      </c>
      <c r="E8" s="306"/>
      <c r="F8" s="291"/>
      <c r="G8" s="64" t="s">
        <v>118</v>
      </c>
      <c r="H8" s="65" t="s">
        <v>123</v>
      </c>
      <c r="I8" s="304"/>
      <c r="J8" s="306"/>
      <c r="K8" s="291"/>
    </row>
    <row r="9" spans="2:14" ht="23.25">
      <c r="B9" s="14" t="s">
        <v>0</v>
      </c>
      <c r="C9" s="15">
        <v>275</v>
      </c>
      <c r="D9" s="15">
        <v>217.5</v>
      </c>
      <c r="E9" s="15">
        <f>D9-C9</f>
        <v>-57.5</v>
      </c>
      <c r="F9" s="279">
        <f>IFERROR(E9/C9,0)</f>
        <v>-0.20909090909090908</v>
      </c>
      <c r="G9" s="16">
        <f t="shared" ref="G9:G20" si="0">C9/$K$4</f>
        <v>2.6442307692307692</v>
      </c>
      <c r="H9" s="16">
        <f t="shared" ref="H9:H20" si="1">D9/$K$5</f>
        <v>2.1534653465346536</v>
      </c>
      <c r="I9" s="17">
        <f>C9*93/100</f>
        <v>255.75</v>
      </c>
      <c r="J9" s="61">
        <f>D9-I9</f>
        <v>-38.25</v>
      </c>
      <c r="K9" s="280">
        <f>IFERROR(J9/I9,0)</f>
        <v>-0.14956011730205279</v>
      </c>
      <c r="L9" s="2"/>
      <c r="N9" s="141"/>
    </row>
    <row r="10" spans="2:14" ht="23.25">
      <c r="B10" s="18" t="s">
        <v>1</v>
      </c>
      <c r="C10" s="19">
        <v>75</v>
      </c>
      <c r="D10" s="19">
        <v>62.5</v>
      </c>
      <c r="E10" s="151">
        <f t="shared" ref="E10:E21" si="2">D10-C10</f>
        <v>-12.5</v>
      </c>
      <c r="F10" s="163">
        <f t="shared" ref="F10:F21" si="3">IFERROR(E10/C10,0)</f>
        <v>-0.16666666666666666</v>
      </c>
      <c r="G10" s="20">
        <f t="shared" si="0"/>
        <v>0.72115384615384615</v>
      </c>
      <c r="H10" s="20">
        <f t="shared" si="1"/>
        <v>0.61881188118811881</v>
      </c>
      <c r="I10" s="21">
        <f t="shared" ref="I10:I20" si="4">C10*93/100</f>
        <v>69.75</v>
      </c>
      <c r="J10" s="257">
        <f t="shared" ref="J10:J21" si="5">D10-I10</f>
        <v>-7.25</v>
      </c>
      <c r="K10" s="183">
        <f t="shared" ref="K10:K21" si="6">IFERROR(J10/I10,0)</f>
        <v>-0.1039426523297491</v>
      </c>
      <c r="L10" s="5"/>
    </row>
    <row r="11" spans="2:14" ht="23.25">
      <c r="B11" s="18" t="s">
        <v>2</v>
      </c>
      <c r="C11" s="19">
        <v>0</v>
      </c>
      <c r="D11" s="19">
        <v>625</v>
      </c>
      <c r="E11" s="152">
        <f t="shared" si="2"/>
        <v>625</v>
      </c>
      <c r="F11" s="180">
        <f t="shared" si="3"/>
        <v>0</v>
      </c>
      <c r="G11" s="20">
        <f t="shared" si="0"/>
        <v>0</v>
      </c>
      <c r="H11" s="20">
        <f t="shared" si="1"/>
        <v>6.1881188118811883</v>
      </c>
      <c r="I11" s="21">
        <f t="shared" si="4"/>
        <v>0</v>
      </c>
      <c r="J11" s="186">
        <f t="shared" si="5"/>
        <v>625</v>
      </c>
      <c r="K11" s="259">
        <f t="shared" si="6"/>
        <v>0</v>
      </c>
      <c r="L11" s="5"/>
    </row>
    <row r="12" spans="2:14" ht="23.25">
      <c r="B12" s="18" t="s">
        <v>3</v>
      </c>
      <c r="C12" s="19">
        <v>187.5</v>
      </c>
      <c r="D12" s="19">
        <v>467.5</v>
      </c>
      <c r="E12" s="152">
        <f t="shared" si="2"/>
        <v>280</v>
      </c>
      <c r="F12" s="180">
        <f t="shared" si="3"/>
        <v>1.4933333333333334</v>
      </c>
      <c r="G12" s="20">
        <f t="shared" si="0"/>
        <v>1.8028846153846154</v>
      </c>
      <c r="H12" s="20">
        <f t="shared" si="1"/>
        <v>4.6287128712871288</v>
      </c>
      <c r="I12" s="21">
        <f t="shared" si="4"/>
        <v>174.375</v>
      </c>
      <c r="J12" s="186">
        <f t="shared" si="5"/>
        <v>293.125</v>
      </c>
      <c r="K12" s="259">
        <f t="shared" si="6"/>
        <v>1.6810035842293907</v>
      </c>
      <c r="L12" s="5"/>
    </row>
    <row r="13" spans="2:14" ht="23.25">
      <c r="B13" s="18" t="s">
        <v>4</v>
      </c>
      <c r="C13" s="19">
        <v>0</v>
      </c>
      <c r="D13" s="19">
        <v>27.5</v>
      </c>
      <c r="E13" s="152">
        <f t="shared" si="2"/>
        <v>27.5</v>
      </c>
      <c r="F13" s="180">
        <f t="shared" si="3"/>
        <v>0</v>
      </c>
      <c r="G13" s="20">
        <f t="shared" si="0"/>
        <v>0</v>
      </c>
      <c r="H13" s="20">
        <f t="shared" si="1"/>
        <v>0.2722772277227723</v>
      </c>
      <c r="I13" s="21">
        <f t="shared" si="4"/>
        <v>0</v>
      </c>
      <c r="J13" s="186">
        <f t="shared" si="5"/>
        <v>27.5</v>
      </c>
      <c r="K13" s="259">
        <f t="shared" si="6"/>
        <v>0</v>
      </c>
      <c r="L13" s="5"/>
    </row>
    <row r="14" spans="2:14" ht="23.25">
      <c r="B14" s="18" t="s">
        <v>5</v>
      </c>
      <c r="C14" s="19">
        <v>250</v>
      </c>
      <c r="D14" s="19">
        <v>412.5</v>
      </c>
      <c r="E14" s="152">
        <f t="shared" si="2"/>
        <v>162.5</v>
      </c>
      <c r="F14" s="180">
        <f t="shared" si="3"/>
        <v>0.65</v>
      </c>
      <c r="G14" s="20">
        <f t="shared" si="0"/>
        <v>2.4038461538461537</v>
      </c>
      <c r="H14" s="20">
        <f t="shared" si="1"/>
        <v>4.0841584158415838</v>
      </c>
      <c r="I14" s="21">
        <f t="shared" si="4"/>
        <v>232.5</v>
      </c>
      <c r="J14" s="186">
        <f t="shared" si="5"/>
        <v>180</v>
      </c>
      <c r="K14" s="259">
        <f t="shared" si="6"/>
        <v>0.77419354838709675</v>
      </c>
      <c r="L14" s="5"/>
    </row>
    <row r="15" spans="2:14" ht="23.25">
      <c r="B15" s="18" t="s">
        <v>6</v>
      </c>
      <c r="C15" s="19">
        <v>200</v>
      </c>
      <c r="D15" s="19">
        <v>1057.5</v>
      </c>
      <c r="E15" s="152">
        <f t="shared" si="2"/>
        <v>857.5</v>
      </c>
      <c r="F15" s="180">
        <f t="shared" si="3"/>
        <v>4.2874999999999996</v>
      </c>
      <c r="G15" s="20">
        <f t="shared" si="0"/>
        <v>1.9230769230769231</v>
      </c>
      <c r="H15" s="20">
        <f t="shared" si="1"/>
        <v>10.470297029702971</v>
      </c>
      <c r="I15" s="21">
        <f t="shared" si="4"/>
        <v>186</v>
      </c>
      <c r="J15" s="186">
        <f t="shared" si="5"/>
        <v>871.5</v>
      </c>
      <c r="K15" s="259">
        <f t="shared" si="6"/>
        <v>4.685483870967742</v>
      </c>
      <c r="L15" s="5"/>
    </row>
    <row r="16" spans="2:14" ht="23.25">
      <c r="B16" s="18" t="s">
        <v>7</v>
      </c>
      <c r="C16" s="19">
        <v>550</v>
      </c>
      <c r="D16" s="19">
        <v>250</v>
      </c>
      <c r="E16" s="151">
        <f t="shared" si="2"/>
        <v>-300</v>
      </c>
      <c r="F16" s="163">
        <f t="shared" si="3"/>
        <v>-0.54545454545454541</v>
      </c>
      <c r="G16" s="20">
        <f t="shared" si="0"/>
        <v>5.2884615384615383</v>
      </c>
      <c r="H16" s="20">
        <f t="shared" si="1"/>
        <v>2.4752475247524752</v>
      </c>
      <c r="I16" s="21">
        <f t="shared" si="4"/>
        <v>511.5</v>
      </c>
      <c r="J16" s="257">
        <f t="shared" si="5"/>
        <v>-261.5</v>
      </c>
      <c r="K16" s="183">
        <f t="shared" si="6"/>
        <v>-0.51124144672531768</v>
      </c>
      <c r="L16" s="5"/>
    </row>
    <row r="17" spans="2:12" ht="23.25">
      <c r="B17" s="18" t="s">
        <v>8</v>
      </c>
      <c r="C17" s="19">
        <v>0</v>
      </c>
      <c r="D17" s="19">
        <v>0</v>
      </c>
      <c r="E17" s="151">
        <f t="shared" si="2"/>
        <v>0</v>
      </c>
      <c r="F17" s="163">
        <f t="shared" si="3"/>
        <v>0</v>
      </c>
      <c r="G17" s="20">
        <f t="shared" si="0"/>
        <v>0</v>
      </c>
      <c r="H17" s="20">
        <f t="shared" si="1"/>
        <v>0</v>
      </c>
      <c r="I17" s="21">
        <f t="shared" si="4"/>
        <v>0</v>
      </c>
      <c r="J17" s="257">
        <f t="shared" si="5"/>
        <v>0</v>
      </c>
      <c r="K17" s="183">
        <f t="shared" si="6"/>
        <v>0</v>
      </c>
      <c r="L17" s="5"/>
    </row>
    <row r="18" spans="2:12" ht="23.25">
      <c r="B18" s="18" t="s">
        <v>9</v>
      </c>
      <c r="C18" s="19">
        <v>0</v>
      </c>
      <c r="D18" s="19">
        <v>0</v>
      </c>
      <c r="E18" s="151">
        <f t="shared" si="2"/>
        <v>0</v>
      </c>
      <c r="F18" s="163">
        <f t="shared" si="3"/>
        <v>0</v>
      </c>
      <c r="G18" s="20">
        <f t="shared" si="0"/>
        <v>0</v>
      </c>
      <c r="H18" s="20">
        <f t="shared" si="1"/>
        <v>0</v>
      </c>
      <c r="I18" s="21">
        <f t="shared" si="4"/>
        <v>0</v>
      </c>
      <c r="J18" s="257">
        <f t="shared" si="5"/>
        <v>0</v>
      </c>
      <c r="K18" s="183">
        <f t="shared" si="6"/>
        <v>0</v>
      </c>
      <c r="L18" s="5"/>
    </row>
    <row r="19" spans="2:12" ht="23.25">
      <c r="B19" s="18" t="s">
        <v>10</v>
      </c>
      <c r="C19" s="19">
        <v>0</v>
      </c>
      <c r="D19" s="19">
        <v>0</v>
      </c>
      <c r="E19" s="151">
        <f t="shared" si="2"/>
        <v>0</v>
      </c>
      <c r="F19" s="163">
        <f t="shared" si="3"/>
        <v>0</v>
      </c>
      <c r="G19" s="20">
        <f t="shared" si="0"/>
        <v>0</v>
      </c>
      <c r="H19" s="20">
        <f t="shared" si="1"/>
        <v>0</v>
      </c>
      <c r="I19" s="21">
        <f t="shared" si="4"/>
        <v>0</v>
      </c>
      <c r="J19" s="257">
        <f t="shared" si="5"/>
        <v>0</v>
      </c>
      <c r="K19" s="183">
        <f t="shared" si="6"/>
        <v>0</v>
      </c>
      <c r="L19" s="5"/>
    </row>
    <row r="20" spans="2:12" ht="24" thickBot="1">
      <c r="B20" s="26" t="s">
        <v>11</v>
      </c>
      <c r="C20" s="27">
        <v>0</v>
      </c>
      <c r="D20" s="27">
        <v>0</v>
      </c>
      <c r="E20" s="27">
        <f t="shared" si="2"/>
        <v>0</v>
      </c>
      <c r="F20" s="164">
        <f t="shared" si="3"/>
        <v>0</v>
      </c>
      <c r="G20" s="28">
        <f t="shared" si="0"/>
        <v>0</v>
      </c>
      <c r="H20" s="28">
        <f t="shared" si="1"/>
        <v>0</v>
      </c>
      <c r="I20" s="29">
        <f t="shared" si="4"/>
        <v>0</v>
      </c>
      <c r="J20" s="28">
        <f t="shared" si="5"/>
        <v>0</v>
      </c>
      <c r="K20" s="184">
        <f t="shared" si="6"/>
        <v>0</v>
      </c>
      <c r="L20" s="5"/>
    </row>
    <row r="21" spans="2:12" ht="23.25">
      <c r="B21" s="30" t="s">
        <v>19</v>
      </c>
      <c r="C21" s="31">
        <f>SUM(C9:C20)</f>
        <v>1537.5</v>
      </c>
      <c r="D21" s="181">
        <f>SUM(D9:D20)</f>
        <v>3120</v>
      </c>
      <c r="E21" s="182">
        <f t="shared" si="2"/>
        <v>1582.5</v>
      </c>
      <c r="F21" s="179">
        <f t="shared" si="3"/>
        <v>1.0292682926829269</v>
      </c>
      <c r="G21" s="33">
        <f>SUM(G9:G20)</f>
        <v>14.783653846153847</v>
      </c>
      <c r="H21" s="34">
        <f>SUM(H9:H20)</f>
        <v>30.89108910891089</v>
      </c>
      <c r="I21" s="35">
        <f>SUM(I9:I20)</f>
        <v>1429.875</v>
      </c>
      <c r="J21" s="175">
        <f t="shared" si="5"/>
        <v>1690.125</v>
      </c>
      <c r="K21" s="185">
        <f t="shared" si="6"/>
        <v>1.1820089168633623</v>
      </c>
      <c r="L21" s="6"/>
    </row>
    <row r="22" spans="2:12" ht="24" thickBot="1">
      <c r="B22" s="38" t="s">
        <v>18</v>
      </c>
      <c r="C22" s="39">
        <f>C21/12</f>
        <v>128.125</v>
      </c>
      <c r="D22" s="40">
        <f t="shared" ref="D22:H22" si="7">D21/12</f>
        <v>260</v>
      </c>
      <c r="E22" s="294" t="s">
        <v>22</v>
      </c>
      <c r="F22" s="295"/>
      <c r="G22" s="41">
        <f t="shared" si="7"/>
        <v>1.231971153846154</v>
      </c>
      <c r="H22" s="42">
        <f t="shared" si="7"/>
        <v>2.5742574257425743</v>
      </c>
      <c r="I22" s="43">
        <f>I21/12</f>
        <v>119.15625</v>
      </c>
      <c r="J22" s="294" t="s">
        <v>22</v>
      </c>
      <c r="K22" s="295"/>
      <c r="L22" s="6"/>
    </row>
    <row r="23" spans="2:12">
      <c r="B23" s="49"/>
      <c r="C23" s="7"/>
      <c r="D23" s="7"/>
      <c r="E23" s="7"/>
      <c r="F23" s="7"/>
      <c r="G23" s="8"/>
      <c r="H23" s="8"/>
      <c r="I23" s="8"/>
      <c r="J23" s="9"/>
      <c r="K23" s="9"/>
      <c r="L23" s="6"/>
    </row>
    <row r="51" spans="2:2" s="11" customFormat="1" ht="23.25">
      <c r="B51" s="10" t="s">
        <v>17</v>
      </c>
    </row>
    <row r="52" spans="2:2" s="11" customFormat="1" ht="23.25">
      <c r="B52" s="11" t="s">
        <v>239</v>
      </c>
    </row>
    <row r="53" spans="2:2" s="11" customFormat="1" ht="23.25">
      <c r="B53" s="11" t="s">
        <v>240</v>
      </c>
    </row>
    <row r="54" spans="2:2" s="11" customFormat="1" ht="23.25">
      <c r="B54" s="11" t="s">
        <v>241</v>
      </c>
    </row>
    <row r="55" spans="2:2" s="11" customFormat="1" ht="23.25">
      <c r="B55" s="11" t="s">
        <v>244</v>
      </c>
    </row>
    <row r="56" spans="2:2" s="11" customFormat="1" ht="23.25">
      <c r="B56" s="11" t="s">
        <v>246</v>
      </c>
    </row>
    <row r="57" spans="2:2" s="11" customFormat="1" ht="23.25">
      <c r="B57" s="11" t="s">
        <v>245</v>
      </c>
    </row>
    <row r="58" spans="2:2" s="11" customFormat="1" ht="23.25"/>
    <row r="59" spans="2:2" s="11" customFormat="1" ht="23.25">
      <c r="B59" s="10" t="s">
        <v>20</v>
      </c>
    </row>
    <row r="60" spans="2:2" s="11" customFormat="1" ht="23.25">
      <c r="B60" s="11" t="s">
        <v>242</v>
      </c>
    </row>
    <row r="61" spans="2:2" s="11" customFormat="1" ht="23.25">
      <c r="B61" s="11" t="s">
        <v>243</v>
      </c>
    </row>
    <row r="62" spans="2:2" s="11" customFormat="1" ht="23.25"/>
    <row r="63" spans="2:2" s="11" customFormat="1" ht="23.25">
      <c r="B63" s="10" t="s">
        <v>21</v>
      </c>
    </row>
    <row r="64" spans="2:2" s="11" customFormat="1" ht="23.25">
      <c r="B64" s="11" t="s">
        <v>172</v>
      </c>
    </row>
    <row r="65" spans="2:6" s="11" customFormat="1" ht="23.25">
      <c r="B65" s="11" t="s">
        <v>173</v>
      </c>
    </row>
    <row r="66" spans="2:6" s="11" customFormat="1" ht="23.25">
      <c r="B66" s="11" t="s">
        <v>174</v>
      </c>
    </row>
    <row r="67" spans="2:6" s="11" customFormat="1" ht="23.25">
      <c r="B67" s="11" t="s">
        <v>175</v>
      </c>
    </row>
    <row r="68" spans="2:6" s="11" customFormat="1" ht="23.25">
      <c r="B68" s="11" t="s">
        <v>176</v>
      </c>
    </row>
    <row r="69" spans="2:6" ht="23.25">
      <c r="B69" s="11"/>
      <c r="D69" s="11"/>
      <c r="E69" s="11"/>
      <c r="F69" s="11"/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435C0-3EEF-412C-9778-1E7160353DCB}">
  <dimension ref="B2:L73"/>
  <sheetViews>
    <sheetView topLeftCell="A49" zoomScale="85" zoomScaleNormal="85" workbookViewId="0">
      <selection activeCell="B66" sqref="B66:G70"/>
    </sheetView>
  </sheetViews>
  <sheetFormatPr defaultColWidth="8.875" defaultRowHeight="21"/>
  <cols>
    <col min="1" max="1" width="8.875" style="1"/>
    <col min="2" max="2" width="12.75" style="1" customWidth="1"/>
    <col min="3" max="4" width="20.125" style="1" customWidth="1"/>
    <col min="5" max="5" width="23.75" style="1" customWidth="1"/>
    <col min="6" max="6" width="12.875" style="1" customWidth="1"/>
    <col min="7" max="8" width="28.375" style="1" customWidth="1"/>
    <col min="9" max="9" width="18.25" style="1" customWidth="1"/>
    <col min="10" max="10" width="27.875" style="1" customWidth="1"/>
    <col min="11" max="11" width="13.75" style="1" customWidth="1"/>
    <col min="12" max="12" width="9.875" style="1" customWidth="1"/>
    <col min="13" max="16384" width="8.875" style="1"/>
  </cols>
  <sheetData>
    <row r="2" spans="2:12" ht="26.25">
      <c r="B2" s="296" t="s">
        <v>134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2:12" ht="26.25">
      <c r="B3" s="296" t="s">
        <v>12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2:12" ht="23.25">
      <c r="J4" s="12" t="s">
        <v>117</v>
      </c>
      <c r="K4" s="13">
        <v>104</v>
      </c>
    </row>
    <row r="5" spans="2:12" ht="24" thickBot="1">
      <c r="J5" s="12" t="s">
        <v>122</v>
      </c>
      <c r="K5" s="13">
        <v>101</v>
      </c>
    </row>
    <row r="6" spans="2:12" ht="21" customHeight="1">
      <c r="B6" s="301" t="s">
        <v>13</v>
      </c>
      <c r="C6" s="313" t="s">
        <v>99</v>
      </c>
      <c r="D6" s="314"/>
      <c r="E6" s="305" t="s">
        <v>135</v>
      </c>
      <c r="F6" s="290" t="s">
        <v>15</v>
      </c>
      <c r="G6" s="317" t="s">
        <v>100</v>
      </c>
      <c r="H6" s="318"/>
      <c r="I6" s="303" t="s">
        <v>126</v>
      </c>
      <c r="J6" s="305" t="s">
        <v>136</v>
      </c>
      <c r="K6" s="290" t="s">
        <v>15</v>
      </c>
    </row>
    <row r="7" spans="2:12" ht="21" customHeight="1">
      <c r="B7" s="309"/>
      <c r="C7" s="315"/>
      <c r="D7" s="316"/>
      <c r="E7" s="311"/>
      <c r="F7" s="312"/>
      <c r="G7" s="319"/>
      <c r="H7" s="320"/>
      <c r="I7" s="310"/>
      <c r="J7" s="311"/>
      <c r="K7" s="312"/>
    </row>
    <row r="8" spans="2:12" ht="24" thickBot="1">
      <c r="B8" s="302"/>
      <c r="C8" s="62" t="s">
        <v>118</v>
      </c>
      <c r="D8" s="63" t="s">
        <v>123</v>
      </c>
      <c r="E8" s="306"/>
      <c r="F8" s="291"/>
      <c r="G8" s="64" t="s">
        <v>118</v>
      </c>
      <c r="H8" s="65" t="s">
        <v>123</v>
      </c>
      <c r="I8" s="304"/>
      <c r="J8" s="306"/>
      <c r="K8" s="291"/>
    </row>
    <row r="9" spans="2:12" ht="23.25">
      <c r="B9" s="14" t="s">
        <v>0</v>
      </c>
      <c r="C9" s="147">
        <v>211.56</v>
      </c>
      <c r="D9" s="147">
        <v>126.52</v>
      </c>
      <c r="E9" s="147">
        <f>D9-C9</f>
        <v>-85.04</v>
      </c>
      <c r="F9" s="276">
        <f>E9/C9</f>
        <v>-0.40196634524484781</v>
      </c>
      <c r="G9" s="16">
        <f>C9/$K$4</f>
        <v>2.0342307692307693</v>
      </c>
      <c r="H9" s="16">
        <f>D9/$K$5</f>
        <v>1.2526732673267327</v>
      </c>
      <c r="I9" s="17">
        <f>C9*93/100</f>
        <v>196.75080000000003</v>
      </c>
      <c r="J9" s="277">
        <f>D9-I9</f>
        <v>-70.230800000000031</v>
      </c>
      <c r="K9" s="278">
        <f>J9/I9</f>
        <v>-0.35695305940306227</v>
      </c>
      <c r="L9" s="2"/>
    </row>
    <row r="10" spans="2:12" ht="23.25">
      <c r="B10" s="18" t="s">
        <v>1</v>
      </c>
      <c r="C10" s="148">
        <v>43.8</v>
      </c>
      <c r="D10" s="148">
        <v>66.180000000000007</v>
      </c>
      <c r="E10" s="281">
        <f t="shared" ref="E10:E21" si="0">D10-C10</f>
        <v>22.38000000000001</v>
      </c>
      <c r="F10" s="172">
        <f t="shared" ref="F10:F21" si="1">E10/C10</f>
        <v>0.51095890410958933</v>
      </c>
      <c r="G10" s="20">
        <f t="shared" ref="G10:G20" si="2">C10/$K$4</f>
        <v>0.4211538461538461</v>
      </c>
      <c r="H10" s="20">
        <f t="shared" ref="H10:H20" si="3">D10/$K$5</f>
        <v>0.65524752475247527</v>
      </c>
      <c r="I10" s="21">
        <f t="shared" ref="I10:I20" si="4">C10*93/100</f>
        <v>40.733999999999995</v>
      </c>
      <c r="J10" s="22">
        <f t="shared" ref="J10:J21" si="5">D10-I10</f>
        <v>25.446000000000012</v>
      </c>
      <c r="K10" s="23">
        <f t="shared" ref="K10:K21" si="6">J10/I10</f>
        <v>0.62468699366622515</v>
      </c>
      <c r="L10" s="5"/>
    </row>
    <row r="11" spans="2:12" ht="23.25">
      <c r="B11" s="18" t="s">
        <v>2</v>
      </c>
      <c r="C11" s="148">
        <v>65.45</v>
      </c>
      <c r="D11" s="148">
        <v>63.38</v>
      </c>
      <c r="E11" s="187">
        <f t="shared" si="0"/>
        <v>-2.0700000000000003</v>
      </c>
      <c r="F11" s="165">
        <f t="shared" si="1"/>
        <v>-3.1627196333078686E-2</v>
      </c>
      <c r="G11" s="20">
        <f t="shared" si="2"/>
        <v>0.62932692307692306</v>
      </c>
      <c r="H11" s="20">
        <f t="shared" si="3"/>
        <v>0.62752475247524753</v>
      </c>
      <c r="I11" s="21">
        <f t="shared" si="4"/>
        <v>60.868500000000004</v>
      </c>
      <c r="J11" s="22">
        <f t="shared" si="5"/>
        <v>2.5114999999999981</v>
      </c>
      <c r="K11" s="23">
        <f t="shared" si="6"/>
        <v>4.1261079211743316E-2</v>
      </c>
      <c r="L11" s="5"/>
    </row>
    <row r="12" spans="2:12" ht="23.25">
      <c r="B12" s="18" t="s">
        <v>3</v>
      </c>
      <c r="C12" s="148">
        <v>48.18</v>
      </c>
      <c r="D12" s="148">
        <v>45.01</v>
      </c>
      <c r="E12" s="187">
        <f t="shared" si="0"/>
        <v>-3.1700000000000017</v>
      </c>
      <c r="F12" s="165">
        <f t="shared" si="1"/>
        <v>-6.5794935657949388E-2</v>
      </c>
      <c r="G12" s="20">
        <f t="shared" si="2"/>
        <v>0.46326923076923077</v>
      </c>
      <c r="H12" s="20">
        <f t="shared" si="3"/>
        <v>0.44564356435643565</v>
      </c>
      <c r="I12" s="21">
        <f t="shared" si="4"/>
        <v>44.807400000000001</v>
      </c>
      <c r="J12" s="22">
        <f t="shared" si="5"/>
        <v>0.20259999999999678</v>
      </c>
      <c r="K12" s="23">
        <f t="shared" si="6"/>
        <v>4.5215745613447055E-3</v>
      </c>
      <c r="L12" s="5"/>
    </row>
    <row r="13" spans="2:12" ht="23.25">
      <c r="B13" s="18" t="s">
        <v>4</v>
      </c>
      <c r="C13" s="148">
        <v>35.159999999999997</v>
      </c>
      <c r="D13" s="148">
        <v>26.76</v>
      </c>
      <c r="E13" s="187">
        <f t="shared" si="0"/>
        <v>-8.399999999999995</v>
      </c>
      <c r="F13" s="165">
        <f t="shared" si="1"/>
        <v>-0.23890784982935143</v>
      </c>
      <c r="G13" s="20">
        <f t="shared" si="2"/>
        <v>0.33807692307692305</v>
      </c>
      <c r="H13" s="20">
        <f t="shared" si="3"/>
        <v>0.26495049504950496</v>
      </c>
      <c r="I13" s="21">
        <f t="shared" si="4"/>
        <v>32.698799999999999</v>
      </c>
      <c r="J13" s="24">
        <f t="shared" si="5"/>
        <v>-5.938799999999997</v>
      </c>
      <c r="K13" s="25">
        <f t="shared" si="6"/>
        <v>-0.18162134390252846</v>
      </c>
      <c r="L13" s="5"/>
    </row>
    <row r="14" spans="2:12" ht="23.25">
      <c r="B14" s="18" t="s">
        <v>5</v>
      </c>
      <c r="C14" s="148">
        <v>72.63</v>
      </c>
      <c r="D14" s="148">
        <v>15.09</v>
      </c>
      <c r="E14" s="187">
        <f t="shared" si="0"/>
        <v>-57.539999999999992</v>
      </c>
      <c r="F14" s="165">
        <f t="shared" si="1"/>
        <v>-0.79223461379595206</v>
      </c>
      <c r="G14" s="20">
        <f t="shared" si="2"/>
        <v>0.69836538461538455</v>
      </c>
      <c r="H14" s="20">
        <f t="shared" si="3"/>
        <v>0.1494059405940594</v>
      </c>
      <c r="I14" s="21">
        <f t="shared" si="4"/>
        <v>67.545899999999989</v>
      </c>
      <c r="J14" s="24">
        <f t="shared" si="5"/>
        <v>-52.455899999999986</v>
      </c>
      <c r="K14" s="25">
        <f t="shared" si="6"/>
        <v>-0.77659635892037848</v>
      </c>
      <c r="L14" s="5"/>
    </row>
    <row r="15" spans="2:12" ht="23.25">
      <c r="B15" s="18" t="s">
        <v>6</v>
      </c>
      <c r="C15" s="148">
        <v>89.29</v>
      </c>
      <c r="D15" s="148">
        <v>69.34</v>
      </c>
      <c r="E15" s="187">
        <f t="shared" si="0"/>
        <v>-19.950000000000003</v>
      </c>
      <c r="F15" s="165">
        <f t="shared" si="1"/>
        <v>-0.22342927539478108</v>
      </c>
      <c r="G15" s="20">
        <f t="shared" si="2"/>
        <v>0.85855769230769241</v>
      </c>
      <c r="H15" s="20">
        <f t="shared" si="3"/>
        <v>0.68653465346534659</v>
      </c>
      <c r="I15" s="21">
        <f t="shared" si="4"/>
        <v>83.039700000000011</v>
      </c>
      <c r="J15" s="24">
        <f t="shared" si="5"/>
        <v>-13.699700000000007</v>
      </c>
      <c r="K15" s="25">
        <f t="shared" si="6"/>
        <v>-0.16497771547825926</v>
      </c>
      <c r="L15" s="5"/>
    </row>
    <row r="16" spans="2:12" ht="23.25">
      <c r="B16" s="18" t="s">
        <v>7</v>
      </c>
      <c r="C16" s="148">
        <v>32.479999999999997</v>
      </c>
      <c r="D16" s="148">
        <v>62.29</v>
      </c>
      <c r="E16" s="187">
        <f t="shared" si="0"/>
        <v>29.810000000000002</v>
      </c>
      <c r="F16" s="165">
        <f t="shared" si="1"/>
        <v>0.91779556650246319</v>
      </c>
      <c r="G16" s="20">
        <f t="shared" si="2"/>
        <v>0.31230769230769229</v>
      </c>
      <c r="H16" s="20">
        <f t="shared" si="3"/>
        <v>0.61673267326732673</v>
      </c>
      <c r="I16" s="21">
        <f t="shared" si="4"/>
        <v>30.206399999999999</v>
      </c>
      <c r="J16" s="22">
        <f t="shared" si="5"/>
        <v>32.083600000000004</v>
      </c>
      <c r="K16" s="23">
        <f t="shared" si="6"/>
        <v>1.0621457704327562</v>
      </c>
      <c r="L16" s="5"/>
    </row>
    <row r="17" spans="2:12" ht="23.25">
      <c r="B17" s="18" t="s">
        <v>8</v>
      </c>
      <c r="C17" s="148">
        <v>98.78</v>
      </c>
      <c r="D17" s="148"/>
      <c r="E17" s="187">
        <f t="shared" si="0"/>
        <v>-98.78</v>
      </c>
      <c r="F17" s="165">
        <f t="shared" si="1"/>
        <v>-1</v>
      </c>
      <c r="G17" s="20">
        <f t="shared" si="2"/>
        <v>0.94980769230769235</v>
      </c>
      <c r="H17" s="20">
        <f t="shared" si="3"/>
        <v>0</v>
      </c>
      <c r="I17" s="21">
        <f t="shared" si="4"/>
        <v>91.865400000000008</v>
      </c>
      <c r="J17" s="24">
        <f t="shared" si="5"/>
        <v>-91.865400000000008</v>
      </c>
      <c r="K17" s="25">
        <f t="shared" si="6"/>
        <v>-1</v>
      </c>
      <c r="L17" s="5"/>
    </row>
    <row r="18" spans="2:12" ht="23.25">
      <c r="B18" s="18" t="s">
        <v>9</v>
      </c>
      <c r="C18" s="148">
        <v>77.489999999999995</v>
      </c>
      <c r="D18" s="148"/>
      <c r="E18" s="187">
        <f t="shared" si="0"/>
        <v>-77.489999999999995</v>
      </c>
      <c r="F18" s="165">
        <f t="shared" si="1"/>
        <v>-1</v>
      </c>
      <c r="G18" s="20">
        <f t="shared" si="2"/>
        <v>0.7450961538461538</v>
      </c>
      <c r="H18" s="20">
        <f t="shared" si="3"/>
        <v>0</v>
      </c>
      <c r="I18" s="21">
        <f t="shared" si="4"/>
        <v>72.065699999999993</v>
      </c>
      <c r="J18" s="24">
        <f t="shared" si="5"/>
        <v>-72.065699999999993</v>
      </c>
      <c r="K18" s="25">
        <f t="shared" si="6"/>
        <v>-1</v>
      </c>
      <c r="L18" s="5"/>
    </row>
    <row r="19" spans="2:12" ht="23.25">
      <c r="B19" s="18" t="s">
        <v>10</v>
      </c>
      <c r="C19" s="148">
        <v>64.48</v>
      </c>
      <c r="D19" s="148"/>
      <c r="E19" s="187">
        <f t="shared" si="0"/>
        <v>-64.48</v>
      </c>
      <c r="F19" s="165">
        <f t="shared" si="1"/>
        <v>-1</v>
      </c>
      <c r="G19" s="20">
        <f t="shared" si="2"/>
        <v>0.62</v>
      </c>
      <c r="H19" s="20">
        <f t="shared" si="3"/>
        <v>0</v>
      </c>
      <c r="I19" s="21">
        <f t="shared" si="4"/>
        <v>59.9664</v>
      </c>
      <c r="J19" s="24">
        <f t="shared" si="5"/>
        <v>-59.9664</v>
      </c>
      <c r="K19" s="25">
        <f t="shared" si="6"/>
        <v>-1</v>
      </c>
      <c r="L19" s="5"/>
    </row>
    <row r="20" spans="2:12" ht="24" thickBot="1">
      <c r="B20" s="26" t="s">
        <v>11</v>
      </c>
      <c r="C20" s="149">
        <v>34.67</v>
      </c>
      <c r="D20" s="149"/>
      <c r="E20" s="149">
        <f t="shared" si="0"/>
        <v>-34.67</v>
      </c>
      <c r="F20" s="166">
        <f t="shared" si="1"/>
        <v>-1</v>
      </c>
      <c r="G20" s="28">
        <f t="shared" si="2"/>
        <v>0.33336538461538462</v>
      </c>
      <c r="H20" s="28">
        <f t="shared" si="3"/>
        <v>0</v>
      </c>
      <c r="I20" s="29">
        <f t="shared" si="4"/>
        <v>32.243099999999998</v>
      </c>
      <c r="J20" s="46">
        <f t="shared" si="5"/>
        <v>-32.243099999999998</v>
      </c>
      <c r="K20" s="47">
        <f t="shared" si="6"/>
        <v>-1</v>
      </c>
      <c r="L20" s="5"/>
    </row>
    <row r="21" spans="2:12" ht="23.25">
      <c r="B21" s="30" t="s">
        <v>19</v>
      </c>
      <c r="C21" s="189">
        <f>SUM(C9:C20)</f>
        <v>873.96999999999991</v>
      </c>
      <c r="D21" s="190">
        <f>SUM(D9:D20)</f>
        <v>474.57</v>
      </c>
      <c r="E21" s="188">
        <f t="shared" si="0"/>
        <v>-399.39999999999992</v>
      </c>
      <c r="F21" s="167">
        <f t="shared" si="1"/>
        <v>-0.45699509136469213</v>
      </c>
      <c r="G21" s="33">
        <f>SUM(G9:G20)</f>
        <v>8.4035576923076931</v>
      </c>
      <c r="H21" s="34">
        <f>SUM(H9:H20)</f>
        <v>4.6987128712871291</v>
      </c>
      <c r="I21" s="35">
        <f>SUM(I9:I20)</f>
        <v>812.79210000000012</v>
      </c>
      <c r="J21" s="150">
        <f t="shared" si="5"/>
        <v>-338.22210000000013</v>
      </c>
      <c r="K21" s="37">
        <f t="shared" si="6"/>
        <v>-0.41612375415558306</v>
      </c>
      <c r="L21" s="6"/>
    </row>
    <row r="22" spans="2:12" ht="24" thickBot="1">
      <c r="B22" s="38" t="s">
        <v>18</v>
      </c>
      <c r="C22" s="191">
        <f>C21/12</f>
        <v>72.830833333333331</v>
      </c>
      <c r="D22" s="192">
        <f t="shared" ref="D22:H22" si="7">D21/12</f>
        <v>39.547499999999999</v>
      </c>
      <c r="E22" s="321" t="s">
        <v>101</v>
      </c>
      <c r="F22" s="295"/>
      <c r="G22" s="41">
        <f t="shared" si="7"/>
        <v>0.70029647435897446</v>
      </c>
      <c r="H22" s="42">
        <f t="shared" si="7"/>
        <v>0.39155940594059407</v>
      </c>
      <c r="I22" s="43">
        <f>I21/12</f>
        <v>67.732675000000015</v>
      </c>
      <c r="J22" s="321" t="s">
        <v>101</v>
      </c>
      <c r="K22" s="295"/>
      <c r="L22" s="6"/>
    </row>
    <row r="23" spans="2:12">
      <c r="B23" s="49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2" s="11" customFormat="1" ht="23.25">
      <c r="B52" s="10" t="s">
        <v>17</v>
      </c>
    </row>
    <row r="53" spans="2:2" s="11" customFormat="1" ht="23.25">
      <c r="B53" s="11" t="s">
        <v>250</v>
      </c>
    </row>
    <row r="54" spans="2:2" s="11" customFormat="1" ht="23.25">
      <c r="B54" s="11" t="s">
        <v>251</v>
      </c>
    </row>
    <row r="55" spans="2:2" s="11" customFormat="1" ht="23.25">
      <c r="B55" s="11" t="s">
        <v>252</v>
      </c>
    </row>
    <row r="56" spans="2:2" s="11" customFormat="1" ht="23.25">
      <c r="B56" s="11" t="s">
        <v>253</v>
      </c>
    </row>
    <row r="57" spans="2:2" s="11" customFormat="1" ht="23.25">
      <c r="B57" s="11" t="s">
        <v>254</v>
      </c>
    </row>
    <row r="58" spans="2:2" s="11" customFormat="1" ht="23.25"/>
    <row r="59" spans="2:2" s="11" customFormat="1" ht="23.25">
      <c r="B59" s="10" t="s">
        <v>154</v>
      </c>
    </row>
    <row r="60" spans="2:2" s="11" customFormat="1" ht="23.25">
      <c r="B60" s="11" t="s">
        <v>247</v>
      </c>
    </row>
    <row r="61" spans="2:2" s="11" customFormat="1" ht="23.25">
      <c r="B61" s="11" t="s">
        <v>248</v>
      </c>
    </row>
    <row r="62" spans="2:2" s="11" customFormat="1" ht="23.25">
      <c r="B62" s="11" t="s">
        <v>249</v>
      </c>
    </row>
    <row r="63" spans="2:2" s="11" customFormat="1" ht="23.25">
      <c r="B63" s="11" t="s">
        <v>177</v>
      </c>
    </row>
    <row r="64" spans="2:2" s="11" customFormat="1" ht="23.25"/>
    <row r="65" spans="2:6" s="11" customFormat="1" ht="23.25">
      <c r="B65" s="10" t="s">
        <v>21</v>
      </c>
    </row>
    <row r="66" spans="2:6" s="11" customFormat="1" ht="23.25">
      <c r="B66" s="11" t="s">
        <v>178</v>
      </c>
    </row>
    <row r="67" spans="2:6" s="11" customFormat="1" ht="23.25">
      <c r="B67" s="11" t="s">
        <v>179</v>
      </c>
    </row>
    <row r="68" spans="2:6" s="11" customFormat="1" ht="23.25">
      <c r="B68" s="11" t="s">
        <v>180</v>
      </c>
    </row>
    <row r="69" spans="2:6" s="11" customFormat="1" ht="23.25">
      <c r="B69" s="11" t="s">
        <v>181</v>
      </c>
    </row>
    <row r="70" spans="2:6" s="11" customFormat="1" ht="23.25">
      <c r="B70" s="11" t="s">
        <v>182</v>
      </c>
    </row>
    <row r="71" spans="2:6" ht="23.25">
      <c r="B71" s="287"/>
      <c r="D71" s="11"/>
      <c r="E71" s="11"/>
      <c r="F71" s="11"/>
    </row>
    <row r="72" spans="2:6" ht="23.25">
      <c r="D72" s="11"/>
      <c r="E72" s="11"/>
      <c r="F72" s="11"/>
    </row>
    <row r="73" spans="2:6" ht="23.25">
      <c r="B73" s="11"/>
      <c r="D73" s="11"/>
      <c r="E73" s="11"/>
      <c r="F73" s="11"/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6FA6-7F1F-4B9F-A611-984121FA9597}">
  <dimension ref="B2:L83"/>
  <sheetViews>
    <sheetView topLeftCell="B1" zoomScale="85" zoomScaleNormal="85" workbookViewId="0">
      <selection activeCell="J65" sqref="J65"/>
    </sheetView>
  </sheetViews>
  <sheetFormatPr defaultColWidth="8.875" defaultRowHeight="21"/>
  <cols>
    <col min="1" max="1" width="8.875" style="1"/>
    <col min="2" max="2" width="12.75" style="1" customWidth="1"/>
    <col min="3" max="4" width="22.375" style="1" customWidth="1"/>
    <col min="5" max="5" width="25.625" style="1" customWidth="1"/>
    <col min="6" max="6" width="16.5" style="1" customWidth="1"/>
    <col min="7" max="8" width="31.25" style="1" customWidth="1"/>
    <col min="9" max="9" width="18.25" style="1" customWidth="1"/>
    <col min="10" max="10" width="32.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296" t="s">
        <v>137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2:12" ht="26.25">
      <c r="B3" s="296" t="s">
        <v>12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2:12" ht="23.25">
      <c r="J4" s="12" t="s">
        <v>117</v>
      </c>
      <c r="K4" s="13">
        <v>104</v>
      </c>
    </row>
    <row r="5" spans="2:12" ht="24" thickBot="1">
      <c r="J5" s="12" t="s">
        <v>122</v>
      </c>
      <c r="K5" s="13">
        <v>101</v>
      </c>
    </row>
    <row r="6" spans="2:12" ht="21" customHeight="1">
      <c r="B6" s="301" t="s">
        <v>13</v>
      </c>
      <c r="C6" s="313" t="s">
        <v>102</v>
      </c>
      <c r="D6" s="314"/>
      <c r="E6" s="305" t="s">
        <v>138</v>
      </c>
      <c r="F6" s="290" t="s">
        <v>15</v>
      </c>
      <c r="G6" s="317" t="s">
        <v>103</v>
      </c>
      <c r="H6" s="318"/>
      <c r="I6" s="303" t="s">
        <v>126</v>
      </c>
      <c r="J6" s="305" t="s">
        <v>139</v>
      </c>
      <c r="K6" s="290" t="s">
        <v>15</v>
      </c>
    </row>
    <row r="7" spans="2:12" ht="21" customHeight="1">
      <c r="B7" s="309"/>
      <c r="C7" s="315"/>
      <c r="D7" s="316"/>
      <c r="E7" s="311"/>
      <c r="F7" s="312"/>
      <c r="G7" s="319"/>
      <c r="H7" s="320"/>
      <c r="I7" s="310"/>
      <c r="J7" s="311"/>
      <c r="K7" s="312"/>
    </row>
    <row r="8" spans="2:12" ht="24" thickBot="1">
      <c r="B8" s="302"/>
      <c r="C8" s="62" t="s">
        <v>118</v>
      </c>
      <c r="D8" s="63" t="s">
        <v>123</v>
      </c>
      <c r="E8" s="306"/>
      <c r="F8" s="291"/>
      <c r="G8" s="64" t="s">
        <v>118</v>
      </c>
      <c r="H8" s="65" t="s">
        <v>123</v>
      </c>
      <c r="I8" s="304"/>
      <c r="J8" s="306"/>
      <c r="K8" s="291"/>
    </row>
    <row r="9" spans="2:12" ht="23.25">
      <c r="B9" s="14" t="s">
        <v>0</v>
      </c>
      <c r="C9" s="147">
        <v>95.41</v>
      </c>
      <c r="D9" s="147">
        <v>55.74</v>
      </c>
      <c r="E9" s="147">
        <f>D9-C9</f>
        <v>-39.669999999999995</v>
      </c>
      <c r="F9" s="279">
        <f>E9/C9</f>
        <v>-0.41578450896132479</v>
      </c>
      <c r="G9" s="16">
        <f>C9/$K$4</f>
        <v>0.91740384615384607</v>
      </c>
      <c r="H9" s="16">
        <f>D9/$K$5</f>
        <v>0.55188118811881193</v>
      </c>
      <c r="I9" s="17">
        <f>C9*93/100</f>
        <v>88.73129999999999</v>
      </c>
      <c r="J9" s="277">
        <f>D9-I9</f>
        <v>-32.991299999999988</v>
      </c>
      <c r="K9" s="278">
        <f>J9/I9</f>
        <v>-0.37181129995841367</v>
      </c>
      <c r="L9" s="2"/>
    </row>
    <row r="10" spans="2:12" ht="23.25">
      <c r="B10" s="18" t="s">
        <v>1</v>
      </c>
      <c r="C10" s="148">
        <v>9.34</v>
      </c>
      <c r="D10" s="148">
        <v>18.52</v>
      </c>
      <c r="E10" s="281">
        <f t="shared" ref="E10:E21" si="0">D10-C10</f>
        <v>9.18</v>
      </c>
      <c r="F10" s="180">
        <f t="shared" ref="F10:F21" si="1">E10/C10</f>
        <v>0.98286937901498928</v>
      </c>
      <c r="G10" s="20">
        <f t="shared" ref="G10:G20" si="2">C10/$K$4</f>
        <v>8.9807692307692311E-2</v>
      </c>
      <c r="H10" s="20">
        <f t="shared" ref="H10:H20" si="3">D10/$K$5</f>
        <v>0.18336633663366336</v>
      </c>
      <c r="I10" s="21">
        <f t="shared" ref="I10:I20" si="4">C10*93/100</f>
        <v>8.6861999999999995</v>
      </c>
      <c r="J10" s="22">
        <f t="shared" ref="J10:J21" si="5">D10-I10</f>
        <v>9.8338000000000001</v>
      </c>
      <c r="K10" s="23">
        <f t="shared" ref="K10:K21" si="6">J10/I10</f>
        <v>1.1321176118440746</v>
      </c>
      <c r="L10" s="5"/>
    </row>
    <row r="11" spans="2:12" ht="23.25">
      <c r="B11" s="18" t="s">
        <v>2</v>
      </c>
      <c r="C11" s="148">
        <v>8.85</v>
      </c>
      <c r="D11" s="148">
        <v>21.97</v>
      </c>
      <c r="E11" s="281">
        <f t="shared" si="0"/>
        <v>13.12</v>
      </c>
      <c r="F11" s="180">
        <f t="shared" si="1"/>
        <v>1.4824858757062147</v>
      </c>
      <c r="G11" s="20">
        <f t="shared" si="2"/>
        <v>8.5096153846153849E-2</v>
      </c>
      <c r="H11" s="20">
        <f t="shared" si="3"/>
        <v>0.21752475247524752</v>
      </c>
      <c r="I11" s="21">
        <f t="shared" si="4"/>
        <v>8.2304999999999993</v>
      </c>
      <c r="J11" s="22">
        <f t="shared" si="5"/>
        <v>13.7395</v>
      </c>
      <c r="K11" s="23">
        <f t="shared" si="6"/>
        <v>1.6693396512970051</v>
      </c>
      <c r="L11" s="5"/>
    </row>
    <row r="12" spans="2:12" ht="23.25">
      <c r="B12" s="18" t="s">
        <v>3</v>
      </c>
      <c r="C12" s="148">
        <v>9.51</v>
      </c>
      <c r="D12" s="148">
        <v>6.56</v>
      </c>
      <c r="E12" s="187">
        <f t="shared" si="0"/>
        <v>-2.95</v>
      </c>
      <c r="F12" s="163">
        <f t="shared" si="1"/>
        <v>-0.31019978969505785</v>
      </c>
      <c r="G12" s="20">
        <f t="shared" si="2"/>
        <v>9.1442307692307684E-2</v>
      </c>
      <c r="H12" s="20">
        <f t="shared" si="3"/>
        <v>6.4950495049504953E-2</v>
      </c>
      <c r="I12" s="21">
        <f t="shared" si="4"/>
        <v>8.8442999999999987</v>
      </c>
      <c r="J12" s="24">
        <f t="shared" si="5"/>
        <v>-2.2842999999999991</v>
      </c>
      <c r="K12" s="25">
        <f t="shared" si="6"/>
        <v>-0.25827934375812667</v>
      </c>
      <c r="L12" s="5"/>
    </row>
    <row r="13" spans="2:12" ht="23.25">
      <c r="B13" s="18" t="s">
        <v>4</v>
      </c>
      <c r="C13" s="148">
        <v>14.59</v>
      </c>
      <c r="D13" s="148">
        <v>5.08</v>
      </c>
      <c r="E13" s="187">
        <f t="shared" si="0"/>
        <v>-9.51</v>
      </c>
      <c r="F13" s="163">
        <f t="shared" si="1"/>
        <v>-0.65181631254283756</v>
      </c>
      <c r="G13" s="20">
        <f t="shared" si="2"/>
        <v>0.14028846153846153</v>
      </c>
      <c r="H13" s="20">
        <f t="shared" si="3"/>
        <v>5.02970297029703E-2</v>
      </c>
      <c r="I13" s="21">
        <f t="shared" si="4"/>
        <v>13.5687</v>
      </c>
      <c r="J13" s="24">
        <f t="shared" si="5"/>
        <v>-8.4886999999999997</v>
      </c>
      <c r="K13" s="25">
        <f t="shared" si="6"/>
        <v>-0.62560893821810493</v>
      </c>
      <c r="L13" s="5"/>
    </row>
    <row r="14" spans="2:12" ht="23.25">
      <c r="B14" s="18" t="s">
        <v>5</v>
      </c>
      <c r="C14" s="148">
        <v>16.72</v>
      </c>
      <c r="D14" s="148">
        <v>12.3</v>
      </c>
      <c r="E14" s="187">
        <f t="shared" si="0"/>
        <v>-4.4199999999999982</v>
      </c>
      <c r="F14" s="163">
        <f t="shared" si="1"/>
        <v>-0.26435406698564584</v>
      </c>
      <c r="G14" s="20">
        <f t="shared" si="2"/>
        <v>0.16076923076923075</v>
      </c>
      <c r="H14" s="20">
        <f t="shared" si="3"/>
        <v>0.12178217821782179</v>
      </c>
      <c r="I14" s="21">
        <f t="shared" si="4"/>
        <v>15.549599999999998</v>
      </c>
      <c r="J14" s="24">
        <f t="shared" si="5"/>
        <v>-3.2495999999999974</v>
      </c>
      <c r="K14" s="25">
        <f t="shared" si="6"/>
        <v>-0.20898286772650085</v>
      </c>
      <c r="L14" s="5"/>
    </row>
    <row r="15" spans="2:12" ht="23.25">
      <c r="B15" s="18" t="s">
        <v>6</v>
      </c>
      <c r="C15" s="148">
        <v>17.21</v>
      </c>
      <c r="D15" s="148">
        <v>9.51</v>
      </c>
      <c r="E15" s="187">
        <f t="shared" si="0"/>
        <v>-7.7000000000000011</v>
      </c>
      <c r="F15" s="163">
        <f t="shared" si="1"/>
        <v>-0.44741429401510752</v>
      </c>
      <c r="G15" s="20">
        <f t="shared" si="2"/>
        <v>0.16548076923076924</v>
      </c>
      <c r="H15" s="20">
        <f t="shared" si="3"/>
        <v>9.4158415841584159E-2</v>
      </c>
      <c r="I15" s="21">
        <f t="shared" si="4"/>
        <v>16.005299999999998</v>
      </c>
      <c r="J15" s="24">
        <f t="shared" si="5"/>
        <v>-6.4952999999999985</v>
      </c>
      <c r="K15" s="25">
        <f t="shared" si="6"/>
        <v>-0.40582182152162094</v>
      </c>
      <c r="L15" s="5"/>
    </row>
    <row r="16" spans="2:12" ht="23.25">
      <c r="B16" s="18" t="s">
        <v>7</v>
      </c>
      <c r="C16" s="148">
        <v>10.82</v>
      </c>
      <c r="D16" s="148">
        <v>9.84</v>
      </c>
      <c r="E16" s="187">
        <f t="shared" si="0"/>
        <v>-0.98000000000000043</v>
      </c>
      <c r="F16" s="163">
        <f t="shared" si="1"/>
        <v>-9.0573012939001885E-2</v>
      </c>
      <c r="G16" s="20">
        <f t="shared" si="2"/>
        <v>0.10403846153846154</v>
      </c>
      <c r="H16" s="20">
        <f t="shared" si="3"/>
        <v>9.7425742574257429E-2</v>
      </c>
      <c r="I16" s="21">
        <f t="shared" si="4"/>
        <v>10.0626</v>
      </c>
      <c r="J16" s="24">
        <f t="shared" si="5"/>
        <v>-0.22259999999999991</v>
      </c>
      <c r="K16" s="25">
        <f t="shared" si="6"/>
        <v>-2.212151928924929E-2</v>
      </c>
      <c r="L16" s="5"/>
    </row>
    <row r="17" spans="2:12" ht="23.25">
      <c r="B17" s="18" t="s">
        <v>8</v>
      </c>
      <c r="C17" s="148">
        <v>5.74</v>
      </c>
      <c r="D17" s="148"/>
      <c r="E17" s="187">
        <f t="shared" si="0"/>
        <v>-5.74</v>
      </c>
      <c r="F17" s="163">
        <f t="shared" si="1"/>
        <v>-1</v>
      </c>
      <c r="G17" s="20">
        <f t="shared" si="2"/>
        <v>5.5192307692307693E-2</v>
      </c>
      <c r="H17" s="20">
        <f t="shared" si="3"/>
        <v>0</v>
      </c>
      <c r="I17" s="21">
        <f t="shared" si="4"/>
        <v>5.3382000000000005</v>
      </c>
      <c r="J17" s="24">
        <f t="shared" si="5"/>
        <v>-5.3382000000000005</v>
      </c>
      <c r="K17" s="25">
        <f t="shared" si="6"/>
        <v>-1</v>
      </c>
      <c r="L17" s="5"/>
    </row>
    <row r="18" spans="2:12" ht="23.25">
      <c r="B18" s="18" t="s">
        <v>9</v>
      </c>
      <c r="C18" s="148">
        <v>12.13</v>
      </c>
      <c r="D18" s="148"/>
      <c r="E18" s="187">
        <f t="shared" si="0"/>
        <v>-12.13</v>
      </c>
      <c r="F18" s="163">
        <f t="shared" si="1"/>
        <v>-1</v>
      </c>
      <c r="G18" s="20">
        <f t="shared" si="2"/>
        <v>0.11663461538461539</v>
      </c>
      <c r="H18" s="20">
        <f t="shared" si="3"/>
        <v>0</v>
      </c>
      <c r="I18" s="21">
        <f t="shared" si="4"/>
        <v>11.280900000000001</v>
      </c>
      <c r="J18" s="24">
        <f t="shared" si="5"/>
        <v>-11.280900000000001</v>
      </c>
      <c r="K18" s="25">
        <f t="shared" si="6"/>
        <v>-1</v>
      </c>
      <c r="L18" s="5"/>
    </row>
    <row r="19" spans="2:12" ht="23.25">
      <c r="B19" s="18" t="s">
        <v>10</v>
      </c>
      <c r="C19" s="148">
        <v>21.97</v>
      </c>
      <c r="D19" s="148"/>
      <c r="E19" s="187">
        <f t="shared" si="0"/>
        <v>-21.97</v>
      </c>
      <c r="F19" s="163">
        <f t="shared" si="1"/>
        <v>-1</v>
      </c>
      <c r="G19" s="20">
        <f t="shared" si="2"/>
        <v>0.21124999999999999</v>
      </c>
      <c r="H19" s="20">
        <f t="shared" si="3"/>
        <v>0</v>
      </c>
      <c r="I19" s="21">
        <f t="shared" si="4"/>
        <v>20.432099999999998</v>
      </c>
      <c r="J19" s="24">
        <f t="shared" si="5"/>
        <v>-20.432099999999998</v>
      </c>
      <c r="K19" s="25">
        <f t="shared" si="6"/>
        <v>-1</v>
      </c>
      <c r="L19" s="5"/>
    </row>
    <row r="20" spans="2:12" ht="24" thickBot="1">
      <c r="B20" s="26" t="s">
        <v>11</v>
      </c>
      <c r="C20" s="149">
        <v>25.74</v>
      </c>
      <c r="D20" s="149"/>
      <c r="E20" s="149">
        <f t="shared" si="0"/>
        <v>-25.74</v>
      </c>
      <c r="F20" s="164">
        <f t="shared" si="1"/>
        <v>-1</v>
      </c>
      <c r="G20" s="28">
        <f t="shared" si="2"/>
        <v>0.2475</v>
      </c>
      <c r="H20" s="28">
        <f t="shared" si="3"/>
        <v>0</v>
      </c>
      <c r="I20" s="29">
        <f t="shared" si="4"/>
        <v>23.938199999999998</v>
      </c>
      <c r="J20" s="46">
        <f t="shared" si="5"/>
        <v>-23.938199999999998</v>
      </c>
      <c r="K20" s="47">
        <f t="shared" si="6"/>
        <v>-1</v>
      </c>
      <c r="L20" s="5"/>
    </row>
    <row r="21" spans="2:12" ht="23.25">
      <c r="B21" s="30" t="s">
        <v>19</v>
      </c>
      <c r="C21" s="31">
        <f>SUM(C9:C20)</f>
        <v>248.03</v>
      </c>
      <c r="D21" s="32">
        <f>SUM(D9:D20)</f>
        <v>139.52000000000001</v>
      </c>
      <c r="E21" s="177">
        <f t="shared" si="0"/>
        <v>-108.50999999999999</v>
      </c>
      <c r="F21" s="179">
        <f t="shared" si="1"/>
        <v>-0.43748740071765507</v>
      </c>
      <c r="G21" s="33">
        <f>SUM(G9:G20)</f>
        <v>2.3849038461538461</v>
      </c>
      <c r="H21" s="34">
        <f>SUM(H9:H20)</f>
        <v>1.3813861386138617</v>
      </c>
      <c r="I21" s="35">
        <f>SUM(I9:I20)</f>
        <v>230.6679</v>
      </c>
      <c r="J21" s="150">
        <f t="shared" si="5"/>
        <v>-91.147899999999993</v>
      </c>
      <c r="K21" s="37">
        <f t="shared" si="6"/>
        <v>-0.39514774270715602</v>
      </c>
      <c r="L21" s="6"/>
    </row>
    <row r="22" spans="2:12" ht="24" thickBot="1">
      <c r="B22" s="38" t="s">
        <v>18</v>
      </c>
      <c r="C22" s="39">
        <f>C21/12</f>
        <v>20.669166666666666</v>
      </c>
      <c r="D22" s="40">
        <f t="shared" ref="D22:H22" si="7">D21/12</f>
        <v>11.626666666666667</v>
      </c>
      <c r="E22" s="321" t="s">
        <v>101</v>
      </c>
      <c r="F22" s="295"/>
      <c r="G22" s="41">
        <f t="shared" si="7"/>
        <v>0.19874198717948718</v>
      </c>
      <c r="H22" s="42">
        <f t="shared" si="7"/>
        <v>0.11511551155115514</v>
      </c>
      <c r="I22" s="43">
        <f>I21/12</f>
        <v>19.222325000000001</v>
      </c>
      <c r="J22" s="321" t="s">
        <v>101</v>
      </c>
      <c r="K22" s="295"/>
      <c r="L22" s="6"/>
    </row>
    <row r="23" spans="2:12">
      <c r="B23" s="49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3" s="11" customFormat="1" ht="23.25">
      <c r="C52" s="288" t="s">
        <v>17</v>
      </c>
    </row>
    <row r="53" spans="2:3" s="11" customFormat="1" ht="23.25">
      <c r="C53" s="11" t="s">
        <v>183</v>
      </c>
    </row>
    <row r="54" spans="2:3" s="11" customFormat="1" ht="23.25">
      <c r="C54" s="11" t="s">
        <v>255</v>
      </c>
    </row>
    <row r="55" spans="2:3" s="11" customFormat="1" ht="23.25">
      <c r="B55" s="288"/>
      <c r="C55" s="11" t="s">
        <v>256</v>
      </c>
    </row>
    <row r="56" spans="2:3" s="11" customFormat="1" ht="23.25">
      <c r="B56" s="288"/>
      <c r="C56" s="11" t="s">
        <v>257</v>
      </c>
    </row>
    <row r="57" spans="2:3" s="11" customFormat="1" ht="23.25">
      <c r="C57" s="11" t="s">
        <v>258</v>
      </c>
    </row>
    <row r="58" spans="2:3" s="11" customFormat="1" ht="23.25"/>
    <row r="59" spans="2:3" s="11" customFormat="1" ht="23.25">
      <c r="C59" s="288" t="s">
        <v>154</v>
      </c>
    </row>
    <row r="60" spans="2:3" s="11" customFormat="1" ht="23.25">
      <c r="B60" s="288"/>
      <c r="C60" s="11" t="s">
        <v>184</v>
      </c>
    </row>
    <row r="61" spans="2:3" s="11" customFormat="1" ht="23.25">
      <c r="B61" s="288"/>
      <c r="C61" s="11" t="s">
        <v>185</v>
      </c>
    </row>
    <row r="62" spans="2:3" s="11" customFormat="1" ht="23.25">
      <c r="B62" s="288"/>
      <c r="C62" s="11" t="s">
        <v>186</v>
      </c>
    </row>
    <row r="63" spans="2:3" s="11" customFormat="1" ht="23.25">
      <c r="B63" s="288"/>
      <c r="C63" s="11" t="s">
        <v>187</v>
      </c>
    </row>
    <row r="64" spans="2:3" s="11" customFormat="1" ht="23.25">
      <c r="B64" s="288"/>
    </row>
    <row r="65" spans="2:6" s="11" customFormat="1" ht="23.25">
      <c r="C65" s="288" t="s">
        <v>21</v>
      </c>
    </row>
    <row r="66" spans="2:6" s="11" customFormat="1" ht="23.25">
      <c r="B66" s="288"/>
      <c r="C66" s="11" t="s">
        <v>191</v>
      </c>
    </row>
    <row r="67" spans="2:6" s="11" customFormat="1" ht="23.25">
      <c r="B67" s="288"/>
      <c r="C67" s="11" t="s">
        <v>192</v>
      </c>
    </row>
    <row r="68" spans="2:6" s="11" customFormat="1" ht="23.25">
      <c r="B68" s="288"/>
      <c r="C68" s="11" t="s">
        <v>188</v>
      </c>
    </row>
    <row r="69" spans="2:6" s="11" customFormat="1" ht="23.25">
      <c r="B69" s="288"/>
      <c r="C69" s="11" t="s">
        <v>189</v>
      </c>
    </row>
    <row r="70" spans="2:6" s="11" customFormat="1" ht="23.25">
      <c r="C70" s="11" t="s">
        <v>190</v>
      </c>
    </row>
    <row r="71" spans="2:6" ht="23.25">
      <c r="D71" s="11"/>
      <c r="E71" s="11"/>
      <c r="F71" s="11"/>
    </row>
    <row r="72" spans="2:6" ht="23.25">
      <c r="D72" s="11"/>
      <c r="E72" s="11"/>
      <c r="F72" s="11"/>
    </row>
    <row r="73" spans="2:6" ht="23.25">
      <c r="D73" s="11"/>
      <c r="E73" s="11"/>
      <c r="F73" s="11"/>
    </row>
    <row r="74" spans="2:6" ht="23.25">
      <c r="D74" s="11"/>
      <c r="E74" s="11"/>
      <c r="F74" s="11"/>
    </row>
    <row r="83" spans="2:6" ht="23.25">
      <c r="B83" s="287" t="s">
        <v>21</v>
      </c>
      <c r="D83" s="11"/>
      <c r="E83" s="11"/>
      <c r="F83" s="11"/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EF2D-68CF-4EE6-B996-E46E9F66B0DD}">
  <dimension ref="B2:L73"/>
  <sheetViews>
    <sheetView topLeftCell="A47" zoomScale="85" zoomScaleNormal="85" workbookViewId="0">
      <selection activeCell="B52" sqref="B52:K71"/>
    </sheetView>
  </sheetViews>
  <sheetFormatPr defaultColWidth="8.875" defaultRowHeight="21"/>
  <cols>
    <col min="1" max="1" width="8.875" style="1"/>
    <col min="2" max="2" width="12.75" style="1" customWidth="1"/>
    <col min="3" max="4" width="14.75" style="1" customWidth="1"/>
    <col min="5" max="5" width="20" style="1" customWidth="1"/>
    <col min="6" max="6" width="14.75" style="1" customWidth="1"/>
    <col min="7" max="8" width="17.875" style="1" customWidth="1"/>
    <col min="9" max="9" width="18.25" style="1" customWidth="1"/>
    <col min="10" max="10" width="24.62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296" t="s">
        <v>140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2:12" ht="26.25">
      <c r="B3" s="296" t="s">
        <v>12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2:12" ht="23.25">
      <c r="J4" s="12" t="s">
        <v>117</v>
      </c>
      <c r="K4" s="13">
        <v>104</v>
      </c>
    </row>
    <row r="5" spans="2:12" ht="24" thickBot="1">
      <c r="J5" s="12" t="s">
        <v>122</v>
      </c>
      <c r="K5" s="13">
        <v>101</v>
      </c>
    </row>
    <row r="6" spans="2:12" ht="21" customHeight="1">
      <c r="B6" s="301" t="s">
        <v>13</v>
      </c>
      <c r="C6" s="313" t="s">
        <v>104</v>
      </c>
      <c r="D6" s="314"/>
      <c r="E6" s="305" t="s">
        <v>141</v>
      </c>
      <c r="F6" s="290" t="s">
        <v>15</v>
      </c>
      <c r="G6" s="317" t="s">
        <v>105</v>
      </c>
      <c r="H6" s="318"/>
      <c r="I6" s="303" t="s">
        <v>126</v>
      </c>
      <c r="J6" s="305" t="s">
        <v>142</v>
      </c>
      <c r="K6" s="290" t="s">
        <v>15</v>
      </c>
    </row>
    <row r="7" spans="2:12" ht="21" customHeight="1">
      <c r="B7" s="309"/>
      <c r="C7" s="315"/>
      <c r="D7" s="316"/>
      <c r="E7" s="311"/>
      <c r="F7" s="312"/>
      <c r="G7" s="319"/>
      <c r="H7" s="320"/>
      <c r="I7" s="310"/>
      <c r="J7" s="311"/>
      <c r="K7" s="312"/>
    </row>
    <row r="8" spans="2:12" ht="24" thickBot="1">
      <c r="B8" s="302"/>
      <c r="C8" s="62" t="s">
        <v>118</v>
      </c>
      <c r="D8" s="63" t="s">
        <v>123</v>
      </c>
      <c r="E8" s="306"/>
      <c r="F8" s="291"/>
      <c r="G8" s="64" t="s">
        <v>118</v>
      </c>
      <c r="H8" s="65" t="s">
        <v>123</v>
      </c>
      <c r="I8" s="304"/>
      <c r="J8" s="306"/>
      <c r="K8" s="291"/>
    </row>
    <row r="9" spans="2:12" ht="23.25">
      <c r="B9" s="14" t="s">
        <v>0</v>
      </c>
      <c r="C9" s="15">
        <v>901</v>
      </c>
      <c r="D9" s="15">
        <v>892</v>
      </c>
      <c r="E9" s="15">
        <f>D9-C9</f>
        <v>-9</v>
      </c>
      <c r="F9" s="282">
        <f>E9/C9</f>
        <v>-9.9889012208657056E-3</v>
      </c>
      <c r="G9" s="16">
        <f>C9/$K$4</f>
        <v>8.6634615384615383</v>
      </c>
      <c r="H9" s="16">
        <f>D9/$K$5</f>
        <v>8.8316831683168324</v>
      </c>
      <c r="I9" s="17">
        <f>C9*93/100</f>
        <v>837.93</v>
      </c>
      <c r="J9" s="44">
        <f>D9-I9</f>
        <v>54.07000000000005</v>
      </c>
      <c r="K9" s="45">
        <f>J9/I9</f>
        <v>6.4528063203370276E-2</v>
      </c>
      <c r="L9" s="2"/>
    </row>
    <row r="10" spans="2:12" ht="23.25">
      <c r="B10" s="18" t="s">
        <v>1</v>
      </c>
      <c r="C10" s="19">
        <v>877</v>
      </c>
      <c r="D10" s="19">
        <v>847</v>
      </c>
      <c r="E10" s="151">
        <f t="shared" ref="E10:E20" si="0">D10-C10</f>
        <v>-30</v>
      </c>
      <c r="F10" s="283">
        <f t="shared" ref="F10:F20" si="1">E10/C10</f>
        <v>-3.4207525655644243E-2</v>
      </c>
      <c r="G10" s="20">
        <f t="shared" ref="G10:G20" si="2">C10/$K$4</f>
        <v>8.4326923076923084</v>
      </c>
      <c r="H10" s="20">
        <f t="shared" ref="H10:H20" si="3">D10/$K$5</f>
        <v>8.3861386138613856</v>
      </c>
      <c r="I10" s="21">
        <f t="shared" ref="I10:I20" si="4">C10*93/100</f>
        <v>815.61</v>
      </c>
      <c r="J10" s="22">
        <f t="shared" ref="J10:J21" si="5">D10-I10</f>
        <v>31.389999999999986</v>
      </c>
      <c r="K10" s="23">
        <f t="shared" ref="K10:K21" si="6">J10/I10</f>
        <v>3.8486531553070691E-2</v>
      </c>
      <c r="L10" s="5"/>
    </row>
    <row r="11" spans="2:12" ht="23.25">
      <c r="B11" s="18" t="s">
        <v>2</v>
      </c>
      <c r="C11" s="19">
        <v>739</v>
      </c>
      <c r="D11" s="19">
        <v>911</v>
      </c>
      <c r="E11" s="152">
        <f t="shared" si="0"/>
        <v>172</v>
      </c>
      <c r="F11" s="153">
        <f t="shared" si="1"/>
        <v>0.2327469553450609</v>
      </c>
      <c r="G11" s="20">
        <f t="shared" si="2"/>
        <v>7.1057692307692308</v>
      </c>
      <c r="H11" s="20">
        <f t="shared" si="3"/>
        <v>9.0198019801980198</v>
      </c>
      <c r="I11" s="21">
        <f t="shared" si="4"/>
        <v>687.27</v>
      </c>
      <c r="J11" s="22">
        <f t="shared" si="5"/>
        <v>223.73000000000002</v>
      </c>
      <c r="K11" s="23">
        <f t="shared" si="6"/>
        <v>0.32553436058608703</v>
      </c>
      <c r="L11" s="5"/>
    </row>
    <row r="12" spans="2:12" ht="23.25">
      <c r="B12" s="18" t="s">
        <v>3</v>
      </c>
      <c r="C12" s="19">
        <v>828</v>
      </c>
      <c r="D12" s="19">
        <v>862</v>
      </c>
      <c r="E12" s="152">
        <f t="shared" si="0"/>
        <v>34</v>
      </c>
      <c r="F12" s="153">
        <f t="shared" si="1"/>
        <v>4.1062801932367152E-2</v>
      </c>
      <c r="G12" s="20">
        <f t="shared" si="2"/>
        <v>7.9615384615384617</v>
      </c>
      <c r="H12" s="20">
        <f t="shared" si="3"/>
        <v>8.5346534653465351</v>
      </c>
      <c r="I12" s="21">
        <f t="shared" si="4"/>
        <v>770.04</v>
      </c>
      <c r="J12" s="22">
        <f t="shared" si="5"/>
        <v>91.960000000000036</v>
      </c>
      <c r="K12" s="23">
        <f t="shared" si="6"/>
        <v>0.11942236766921205</v>
      </c>
      <c r="L12" s="5"/>
    </row>
    <row r="13" spans="2:12" ht="23.25">
      <c r="B13" s="18" t="s">
        <v>4</v>
      </c>
      <c r="C13" s="19">
        <v>896</v>
      </c>
      <c r="D13" s="19">
        <v>811</v>
      </c>
      <c r="E13" s="151">
        <f t="shared" si="0"/>
        <v>-85</v>
      </c>
      <c r="F13" s="283">
        <f t="shared" si="1"/>
        <v>-9.4866071428571425E-2</v>
      </c>
      <c r="G13" s="20">
        <f t="shared" si="2"/>
        <v>8.615384615384615</v>
      </c>
      <c r="H13" s="20">
        <f t="shared" si="3"/>
        <v>8.0297029702970288</v>
      </c>
      <c r="I13" s="21">
        <f t="shared" si="4"/>
        <v>833.28</v>
      </c>
      <c r="J13" s="24">
        <f t="shared" si="5"/>
        <v>-22.279999999999973</v>
      </c>
      <c r="K13" s="25">
        <f t="shared" si="6"/>
        <v>-2.6737711213517635E-2</v>
      </c>
      <c r="L13" s="5"/>
    </row>
    <row r="14" spans="2:12" ht="23.25">
      <c r="B14" s="18" t="s">
        <v>5</v>
      </c>
      <c r="C14" s="19">
        <v>744</v>
      </c>
      <c r="D14" s="19">
        <v>759</v>
      </c>
      <c r="E14" s="152">
        <f t="shared" si="0"/>
        <v>15</v>
      </c>
      <c r="F14" s="153">
        <f t="shared" si="1"/>
        <v>2.0161290322580645E-2</v>
      </c>
      <c r="G14" s="20">
        <f t="shared" si="2"/>
        <v>7.1538461538461542</v>
      </c>
      <c r="H14" s="20">
        <f t="shared" si="3"/>
        <v>7.5148514851485144</v>
      </c>
      <c r="I14" s="21">
        <f t="shared" si="4"/>
        <v>691.92</v>
      </c>
      <c r="J14" s="22">
        <f t="shared" si="5"/>
        <v>67.080000000000041</v>
      </c>
      <c r="K14" s="23">
        <f t="shared" si="6"/>
        <v>9.6947624002774957E-2</v>
      </c>
      <c r="L14" s="5"/>
    </row>
    <row r="15" spans="2:12" ht="23.25">
      <c r="B15" s="18" t="s">
        <v>6</v>
      </c>
      <c r="C15" s="19">
        <v>807</v>
      </c>
      <c r="D15" s="19">
        <v>982</v>
      </c>
      <c r="E15" s="152">
        <f t="shared" si="0"/>
        <v>175</v>
      </c>
      <c r="F15" s="153">
        <f t="shared" si="1"/>
        <v>0.21685254027261464</v>
      </c>
      <c r="G15" s="20">
        <f t="shared" si="2"/>
        <v>7.759615384615385</v>
      </c>
      <c r="H15" s="20">
        <f t="shared" si="3"/>
        <v>9.7227722772277225</v>
      </c>
      <c r="I15" s="21">
        <f t="shared" si="4"/>
        <v>750.51</v>
      </c>
      <c r="J15" s="22">
        <f t="shared" si="5"/>
        <v>231.49</v>
      </c>
      <c r="K15" s="23">
        <f t="shared" si="6"/>
        <v>0.30844359169098345</v>
      </c>
      <c r="L15" s="5"/>
    </row>
    <row r="16" spans="2:12" ht="23.25">
      <c r="B16" s="18" t="s">
        <v>7</v>
      </c>
      <c r="C16" s="19">
        <v>781</v>
      </c>
      <c r="D16" s="19">
        <v>1110</v>
      </c>
      <c r="E16" s="152">
        <f t="shared" si="0"/>
        <v>329</v>
      </c>
      <c r="F16" s="153">
        <f t="shared" si="1"/>
        <v>0.4212548015364917</v>
      </c>
      <c r="G16" s="20">
        <f t="shared" si="2"/>
        <v>7.509615384615385</v>
      </c>
      <c r="H16" s="20">
        <f t="shared" si="3"/>
        <v>10.990099009900991</v>
      </c>
      <c r="I16" s="21">
        <f t="shared" si="4"/>
        <v>726.33</v>
      </c>
      <c r="J16" s="22">
        <f t="shared" si="5"/>
        <v>383.66999999999996</v>
      </c>
      <c r="K16" s="23">
        <f t="shared" si="6"/>
        <v>0.52823096939407699</v>
      </c>
      <c r="L16" s="5"/>
    </row>
    <row r="17" spans="2:12" ht="23.25">
      <c r="B17" s="18" t="s">
        <v>8</v>
      </c>
      <c r="C17" s="19">
        <v>855</v>
      </c>
      <c r="D17" s="19"/>
      <c r="E17" s="151">
        <f t="shared" si="0"/>
        <v>-855</v>
      </c>
      <c r="F17" s="283">
        <f t="shared" si="1"/>
        <v>-1</v>
      </c>
      <c r="G17" s="20">
        <f t="shared" si="2"/>
        <v>8.2211538461538467</v>
      </c>
      <c r="H17" s="20">
        <f t="shared" si="3"/>
        <v>0</v>
      </c>
      <c r="I17" s="21">
        <f t="shared" si="4"/>
        <v>795.15</v>
      </c>
      <c r="J17" s="24">
        <f t="shared" si="5"/>
        <v>-795.15</v>
      </c>
      <c r="K17" s="25">
        <f t="shared" si="6"/>
        <v>-1</v>
      </c>
      <c r="L17" s="5"/>
    </row>
    <row r="18" spans="2:12" ht="23.25">
      <c r="B18" s="18" t="s">
        <v>9</v>
      </c>
      <c r="C18" s="19">
        <v>872</v>
      </c>
      <c r="D18" s="19"/>
      <c r="E18" s="151">
        <f t="shared" si="0"/>
        <v>-872</v>
      </c>
      <c r="F18" s="283">
        <f t="shared" si="1"/>
        <v>-1</v>
      </c>
      <c r="G18" s="20">
        <f t="shared" si="2"/>
        <v>8.384615384615385</v>
      </c>
      <c r="H18" s="20">
        <f t="shared" si="3"/>
        <v>0</v>
      </c>
      <c r="I18" s="21">
        <f t="shared" si="4"/>
        <v>810.96</v>
      </c>
      <c r="J18" s="24">
        <f t="shared" si="5"/>
        <v>-810.96</v>
      </c>
      <c r="K18" s="25">
        <f t="shared" si="6"/>
        <v>-1</v>
      </c>
      <c r="L18" s="5"/>
    </row>
    <row r="19" spans="2:12" ht="23.25">
      <c r="B19" s="18" t="s">
        <v>10</v>
      </c>
      <c r="C19" s="19">
        <v>918</v>
      </c>
      <c r="D19" s="19"/>
      <c r="E19" s="151">
        <f t="shared" si="0"/>
        <v>-918</v>
      </c>
      <c r="F19" s="283">
        <f t="shared" si="1"/>
        <v>-1</v>
      </c>
      <c r="G19" s="20">
        <f t="shared" si="2"/>
        <v>8.8269230769230766</v>
      </c>
      <c r="H19" s="20">
        <f t="shared" si="3"/>
        <v>0</v>
      </c>
      <c r="I19" s="21">
        <f t="shared" si="4"/>
        <v>853.74</v>
      </c>
      <c r="J19" s="24">
        <f t="shared" si="5"/>
        <v>-853.74</v>
      </c>
      <c r="K19" s="25">
        <f t="shared" si="6"/>
        <v>-1</v>
      </c>
      <c r="L19" s="5"/>
    </row>
    <row r="20" spans="2:12" ht="24" thickBot="1">
      <c r="B20" s="26" t="s">
        <v>11</v>
      </c>
      <c r="C20" s="27">
        <v>967</v>
      </c>
      <c r="D20" s="27"/>
      <c r="E20" s="27">
        <f t="shared" si="0"/>
        <v>-967</v>
      </c>
      <c r="F20" s="284">
        <f t="shared" si="1"/>
        <v>-1</v>
      </c>
      <c r="G20" s="28">
        <f t="shared" si="2"/>
        <v>9.2980769230769234</v>
      </c>
      <c r="H20" s="28">
        <f t="shared" si="3"/>
        <v>0</v>
      </c>
      <c r="I20" s="29">
        <f t="shared" si="4"/>
        <v>899.31</v>
      </c>
      <c r="J20" s="46">
        <f t="shared" si="5"/>
        <v>-899.31</v>
      </c>
      <c r="K20" s="47">
        <f t="shared" si="6"/>
        <v>-1</v>
      </c>
      <c r="L20" s="5"/>
    </row>
    <row r="21" spans="2:12" ht="24" thickBot="1">
      <c r="B21" s="30" t="s">
        <v>19</v>
      </c>
      <c r="C21" s="31">
        <f>SUM(C9:C20)</f>
        <v>10185</v>
      </c>
      <c r="D21" s="32">
        <f>SUM(D9:D20)</f>
        <v>7174</v>
      </c>
      <c r="E21" s="154">
        <f t="shared" ref="E21" si="7">D21-C21</f>
        <v>-3011</v>
      </c>
      <c r="F21" s="155">
        <f t="shared" ref="F21" si="8">E21/C21</f>
        <v>-0.29563082965144821</v>
      </c>
      <c r="G21" s="33">
        <f>SUM(G9:G20)</f>
        <v>97.932692307692321</v>
      </c>
      <c r="H21" s="34">
        <f>SUM(H9:H20)</f>
        <v>71.029702970297024</v>
      </c>
      <c r="I21" s="35">
        <f>SUM(I9:I20)</f>
        <v>9472.0499999999993</v>
      </c>
      <c r="J21" s="150">
        <f t="shared" si="5"/>
        <v>-2298.0499999999993</v>
      </c>
      <c r="K21" s="37">
        <f t="shared" si="6"/>
        <v>-0.24261379532413779</v>
      </c>
      <c r="L21" s="6"/>
    </row>
    <row r="22" spans="2:12" ht="24" thickBot="1">
      <c r="B22" s="38" t="s">
        <v>18</v>
      </c>
      <c r="C22" s="39">
        <f>C21/12</f>
        <v>848.75</v>
      </c>
      <c r="D22" s="40">
        <f t="shared" ref="D22:H22" si="9">D21/12</f>
        <v>597.83333333333337</v>
      </c>
      <c r="E22" s="321" t="s">
        <v>101</v>
      </c>
      <c r="F22" s="295"/>
      <c r="G22" s="41">
        <f t="shared" si="9"/>
        <v>8.1610576923076934</v>
      </c>
      <c r="H22" s="42">
        <f t="shared" si="9"/>
        <v>5.9191419141914183</v>
      </c>
      <c r="I22" s="43">
        <f>I21/12</f>
        <v>789.33749999999998</v>
      </c>
      <c r="J22" s="321" t="s">
        <v>101</v>
      </c>
      <c r="K22" s="322"/>
      <c r="L22" s="6"/>
    </row>
    <row r="23" spans="2:12">
      <c r="B23" s="49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4" s="11" customFormat="1" ht="23.25">
      <c r="B52" s="10" t="s">
        <v>17</v>
      </c>
    </row>
    <row r="53" spans="2:4" s="11" customFormat="1" ht="23.25">
      <c r="B53" s="11" t="s">
        <v>260</v>
      </c>
    </row>
    <row r="54" spans="2:4" s="11" customFormat="1" ht="23.25">
      <c r="B54" s="11" t="s">
        <v>259</v>
      </c>
    </row>
    <row r="55" spans="2:4" s="11" customFormat="1" ht="23.25">
      <c r="B55" s="11" t="s">
        <v>261</v>
      </c>
    </row>
    <row r="56" spans="2:4" s="11" customFormat="1" ht="23.25">
      <c r="B56" s="11" t="s">
        <v>262</v>
      </c>
    </row>
    <row r="57" spans="2:4" s="11" customFormat="1" ht="23.25">
      <c r="B57" s="11" t="s">
        <v>263</v>
      </c>
    </row>
    <row r="58" spans="2:4" s="11" customFormat="1" ht="23.25">
      <c r="B58" s="11" t="s">
        <v>264</v>
      </c>
    </row>
    <row r="59" spans="2:4" s="11" customFormat="1" ht="23.25"/>
    <row r="60" spans="2:4" s="11" customFormat="1" ht="23.25">
      <c r="B60" s="10" t="s">
        <v>154</v>
      </c>
      <c r="C60" s="288"/>
      <c r="D60" s="288"/>
    </row>
    <row r="61" spans="2:4" s="11" customFormat="1" ht="23.25">
      <c r="B61" s="11" t="s">
        <v>193</v>
      </c>
      <c r="D61" s="288"/>
    </row>
    <row r="62" spans="2:4" s="11" customFormat="1" ht="23.25">
      <c r="B62" s="11" t="s">
        <v>194</v>
      </c>
      <c r="D62" s="288"/>
    </row>
    <row r="63" spans="2:4" s="11" customFormat="1" ht="23.25">
      <c r="B63" s="11" t="s">
        <v>195</v>
      </c>
      <c r="D63" s="288"/>
    </row>
    <row r="64" spans="2:4" s="11" customFormat="1" ht="23.25">
      <c r="B64" s="11" t="s">
        <v>196</v>
      </c>
      <c r="D64" s="288"/>
    </row>
    <row r="65" spans="2:6" s="11" customFormat="1" ht="23.25">
      <c r="B65" s="288"/>
    </row>
    <row r="66" spans="2:6" s="11" customFormat="1" ht="23.25">
      <c r="B66" s="10" t="s">
        <v>21</v>
      </c>
    </row>
    <row r="67" spans="2:6" s="11" customFormat="1" ht="23.25">
      <c r="B67" s="11" t="s">
        <v>201</v>
      </c>
    </row>
    <row r="68" spans="2:6" s="11" customFormat="1" ht="23.25">
      <c r="B68" s="11" t="s">
        <v>197</v>
      </c>
    </row>
    <row r="69" spans="2:6" s="11" customFormat="1" ht="23.25">
      <c r="B69" s="11" t="s">
        <v>198</v>
      </c>
    </row>
    <row r="70" spans="2:6" s="11" customFormat="1" ht="23.25">
      <c r="B70" s="11" t="s">
        <v>199</v>
      </c>
    </row>
    <row r="71" spans="2:6" s="11" customFormat="1" ht="23.25">
      <c r="B71" s="11" t="s">
        <v>200</v>
      </c>
    </row>
    <row r="72" spans="2:6" ht="23.25">
      <c r="B72" s="287"/>
      <c r="D72" s="11"/>
      <c r="E72" s="11"/>
      <c r="F72" s="11"/>
    </row>
    <row r="73" spans="2:6" ht="23.25">
      <c r="D73" s="11"/>
      <c r="E73" s="11"/>
      <c r="F73" s="11"/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484B-B7D1-4AD4-892F-5ED0816627B1}">
  <dimension ref="B2:L72"/>
  <sheetViews>
    <sheetView zoomScale="85" zoomScaleNormal="85" workbookViewId="0">
      <selection activeCell="B52" sqref="B52:J71"/>
    </sheetView>
  </sheetViews>
  <sheetFormatPr defaultColWidth="8.875" defaultRowHeight="21"/>
  <cols>
    <col min="1" max="1" width="8.875" style="1"/>
    <col min="2" max="2" width="12.75" style="1" customWidth="1"/>
    <col min="3" max="4" width="14.75" style="1" customWidth="1"/>
    <col min="5" max="5" width="20.125" style="1" customWidth="1"/>
    <col min="6" max="6" width="14.75" style="1" customWidth="1"/>
    <col min="7" max="8" width="22.875" style="1" customWidth="1"/>
    <col min="9" max="9" width="18.25" style="1" customWidth="1"/>
    <col min="10" max="10" width="26.5" style="1" customWidth="1"/>
    <col min="11" max="11" width="15.25" style="1" customWidth="1"/>
    <col min="12" max="12" width="9.875" style="1" customWidth="1"/>
    <col min="13" max="16384" width="8.875" style="1"/>
  </cols>
  <sheetData>
    <row r="2" spans="2:12" ht="26.25">
      <c r="B2" s="296" t="s">
        <v>143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2:12" ht="26.25">
      <c r="B3" s="296" t="s">
        <v>12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2:12" ht="23.25">
      <c r="J4" s="12" t="s">
        <v>117</v>
      </c>
      <c r="K4" s="13">
        <v>104</v>
      </c>
    </row>
    <row r="5" spans="2:12" ht="24" thickBot="1">
      <c r="J5" s="12" t="s">
        <v>122</v>
      </c>
      <c r="K5" s="13">
        <v>101</v>
      </c>
    </row>
    <row r="6" spans="2:12" ht="21" customHeight="1">
      <c r="B6" s="301" t="s">
        <v>13</v>
      </c>
      <c r="C6" s="313" t="s">
        <v>106</v>
      </c>
      <c r="D6" s="314"/>
      <c r="E6" s="305" t="s">
        <v>265</v>
      </c>
      <c r="F6" s="290" t="s">
        <v>15</v>
      </c>
      <c r="G6" s="317" t="s">
        <v>107</v>
      </c>
      <c r="H6" s="318"/>
      <c r="I6" s="303" t="s">
        <v>126</v>
      </c>
      <c r="J6" s="305" t="s">
        <v>144</v>
      </c>
      <c r="K6" s="290" t="s">
        <v>15</v>
      </c>
    </row>
    <row r="7" spans="2:12" ht="21" customHeight="1">
      <c r="B7" s="309"/>
      <c r="C7" s="315"/>
      <c r="D7" s="316"/>
      <c r="E7" s="311"/>
      <c r="F7" s="312"/>
      <c r="G7" s="319"/>
      <c r="H7" s="320"/>
      <c r="I7" s="310"/>
      <c r="J7" s="311"/>
      <c r="K7" s="312"/>
    </row>
    <row r="8" spans="2:12" ht="24" thickBot="1">
      <c r="B8" s="302"/>
      <c r="C8" s="62" t="s">
        <v>118</v>
      </c>
      <c r="D8" s="63" t="s">
        <v>123</v>
      </c>
      <c r="E8" s="306"/>
      <c r="F8" s="291"/>
      <c r="G8" s="64" t="s">
        <v>118</v>
      </c>
      <c r="H8" s="65" t="s">
        <v>123</v>
      </c>
      <c r="I8" s="304"/>
      <c r="J8" s="306"/>
      <c r="K8" s="291"/>
    </row>
    <row r="9" spans="2:12" ht="23.25">
      <c r="B9" s="14" t="s">
        <v>0</v>
      </c>
      <c r="C9" s="15">
        <v>763</v>
      </c>
      <c r="D9" s="15">
        <v>817</v>
      </c>
      <c r="E9" s="256">
        <f>D9-C9</f>
        <v>54</v>
      </c>
      <c r="F9" s="258">
        <f>E9/C9</f>
        <v>7.0773263433813891E-2</v>
      </c>
      <c r="G9" s="16">
        <f>C9/$K$4</f>
        <v>7.3365384615384617</v>
      </c>
      <c r="H9" s="16">
        <f>D9/$K$5</f>
        <v>8.0891089108910883</v>
      </c>
      <c r="I9" s="17">
        <f>C9*93/100</f>
        <v>709.59</v>
      </c>
      <c r="J9" s="193">
        <f>D9-I9</f>
        <v>107.40999999999997</v>
      </c>
      <c r="K9" s="195">
        <f>J9/I9</f>
        <v>0.15136910046646651</v>
      </c>
      <c r="L9" s="2"/>
    </row>
    <row r="10" spans="2:12" ht="23.25">
      <c r="B10" s="18" t="s">
        <v>1</v>
      </c>
      <c r="C10" s="19">
        <v>696</v>
      </c>
      <c r="D10" s="19">
        <v>787</v>
      </c>
      <c r="E10" s="152">
        <f t="shared" ref="E10:E21" si="0">D10-C10</f>
        <v>91</v>
      </c>
      <c r="F10" s="180">
        <f t="shared" ref="F10:F21" si="1">E10/C10</f>
        <v>0.1307471264367816</v>
      </c>
      <c r="G10" s="20">
        <f t="shared" ref="G10:G20" si="2">C10/$K$4</f>
        <v>6.6923076923076925</v>
      </c>
      <c r="H10" s="20">
        <f t="shared" ref="H10:H20" si="3">D10/$K$5</f>
        <v>7.7920792079207919</v>
      </c>
      <c r="I10" s="21">
        <f t="shared" ref="I10:I19" si="4">C10*93/100</f>
        <v>647.28</v>
      </c>
      <c r="J10" s="186">
        <f t="shared" ref="J10:J21" si="5">D10-I10</f>
        <v>139.72000000000003</v>
      </c>
      <c r="K10" s="196">
        <f t="shared" ref="K10:K21" si="6">J10/I10</f>
        <v>0.21585712520084049</v>
      </c>
      <c r="L10" s="5"/>
    </row>
    <row r="11" spans="2:12" ht="23.25">
      <c r="B11" s="18" t="s">
        <v>2</v>
      </c>
      <c r="C11" s="19">
        <v>744</v>
      </c>
      <c r="D11" s="19">
        <v>722</v>
      </c>
      <c r="E11" s="151">
        <f t="shared" si="0"/>
        <v>-22</v>
      </c>
      <c r="F11" s="163">
        <f t="shared" si="1"/>
        <v>-2.9569892473118281E-2</v>
      </c>
      <c r="G11" s="20">
        <f t="shared" si="2"/>
        <v>7.1538461538461542</v>
      </c>
      <c r="H11" s="20">
        <f t="shared" si="3"/>
        <v>7.1485148514851486</v>
      </c>
      <c r="I11" s="21">
        <f t="shared" si="4"/>
        <v>691.92</v>
      </c>
      <c r="J11" s="186">
        <f t="shared" si="5"/>
        <v>30.080000000000041</v>
      </c>
      <c r="K11" s="196">
        <f t="shared" si="6"/>
        <v>4.3473233899872878E-2</v>
      </c>
      <c r="L11" s="5"/>
    </row>
    <row r="12" spans="2:12" ht="23.25">
      <c r="B12" s="18" t="s">
        <v>3</v>
      </c>
      <c r="C12" s="19">
        <v>793</v>
      </c>
      <c r="D12" s="19">
        <v>795</v>
      </c>
      <c r="E12" s="152">
        <f t="shared" si="0"/>
        <v>2</v>
      </c>
      <c r="F12" s="180">
        <f t="shared" si="1"/>
        <v>2.5220680958385876E-3</v>
      </c>
      <c r="G12" s="20">
        <f t="shared" si="2"/>
        <v>7.625</v>
      </c>
      <c r="H12" s="20">
        <f t="shared" si="3"/>
        <v>7.8712871287128712</v>
      </c>
      <c r="I12" s="21">
        <f t="shared" si="4"/>
        <v>737.49</v>
      </c>
      <c r="J12" s="186">
        <f t="shared" si="5"/>
        <v>57.509999999999991</v>
      </c>
      <c r="K12" s="196">
        <f t="shared" si="6"/>
        <v>7.7980718382622119E-2</v>
      </c>
      <c r="L12" s="5"/>
    </row>
    <row r="13" spans="2:12" ht="23.25">
      <c r="B13" s="18" t="s">
        <v>4</v>
      </c>
      <c r="C13" s="19">
        <v>824</v>
      </c>
      <c r="D13" s="19">
        <v>804</v>
      </c>
      <c r="E13" s="151">
        <f t="shared" si="0"/>
        <v>-20</v>
      </c>
      <c r="F13" s="163">
        <f t="shared" si="1"/>
        <v>-2.4271844660194174E-2</v>
      </c>
      <c r="G13" s="20">
        <f t="shared" si="2"/>
        <v>7.9230769230769234</v>
      </c>
      <c r="H13" s="20">
        <f t="shared" si="3"/>
        <v>7.9603960396039604</v>
      </c>
      <c r="I13" s="21">
        <f t="shared" si="4"/>
        <v>766.32</v>
      </c>
      <c r="J13" s="186">
        <f t="shared" si="5"/>
        <v>37.67999999999995</v>
      </c>
      <c r="K13" s="196">
        <f t="shared" si="6"/>
        <v>4.9170059505167486E-2</v>
      </c>
      <c r="L13" s="5"/>
    </row>
    <row r="14" spans="2:12" ht="23.25">
      <c r="B14" s="18" t="s">
        <v>5</v>
      </c>
      <c r="C14" s="19">
        <v>781</v>
      </c>
      <c r="D14" s="19">
        <v>762</v>
      </c>
      <c r="E14" s="151">
        <f t="shared" si="0"/>
        <v>-19</v>
      </c>
      <c r="F14" s="163">
        <f t="shared" si="1"/>
        <v>-2.4327784891165175E-2</v>
      </c>
      <c r="G14" s="20">
        <f t="shared" si="2"/>
        <v>7.509615384615385</v>
      </c>
      <c r="H14" s="20">
        <f t="shared" si="3"/>
        <v>7.5445544554455441</v>
      </c>
      <c r="I14" s="21">
        <f t="shared" si="4"/>
        <v>726.33</v>
      </c>
      <c r="J14" s="186">
        <f t="shared" si="5"/>
        <v>35.669999999999959</v>
      </c>
      <c r="K14" s="196">
        <f t="shared" si="6"/>
        <v>4.9109908719177177E-2</v>
      </c>
      <c r="L14" s="5"/>
    </row>
    <row r="15" spans="2:12" ht="23.25">
      <c r="B15" s="18" t="s">
        <v>6</v>
      </c>
      <c r="C15" s="19">
        <v>679</v>
      </c>
      <c r="D15" s="19">
        <v>311</v>
      </c>
      <c r="E15" s="151">
        <f t="shared" si="0"/>
        <v>-368</v>
      </c>
      <c r="F15" s="163">
        <f t="shared" si="1"/>
        <v>-0.54197349042709864</v>
      </c>
      <c r="G15" s="20">
        <f t="shared" si="2"/>
        <v>6.5288461538461542</v>
      </c>
      <c r="H15" s="20">
        <f t="shared" si="3"/>
        <v>3.0792079207920793</v>
      </c>
      <c r="I15" s="21">
        <f t="shared" si="4"/>
        <v>631.47</v>
      </c>
      <c r="J15" s="257">
        <f t="shared" si="5"/>
        <v>-320.47000000000003</v>
      </c>
      <c r="K15" s="285">
        <f t="shared" si="6"/>
        <v>-0.50749837680333187</v>
      </c>
      <c r="L15" s="5"/>
    </row>
    <row r="16" spans="2:12" ht="23.25">
      <c r="B16" s="18" t="s">
        <v>7</v>
      </c>
      <c r="C16" s="19">
        <v>757</v>
      </c>
      <c r="D16" s="19">
        <v>515</v>
      </c>
      <c r="E16" s="151">
        <f t="shared" si="0"/>
        <v>-242</v>
      </c>
      <c r="F16" s="163">
        <f t="shared" si="1"/>
        <v>-0.31968295904887717</v>
      </c>
      <c r="G16" s="20">
        <f t="shared" si="2"/>
        <v>7.2788461538461542</v>
      </c>
      <c r="H16" s="20">
        <f t="shared" si="3"/>
        <v>5.0990099009900991</v>
      </c>
      <c r="I16" s="21">
        <f t="shared" si="4"/>
        <v>704.01</v>
      </c>
      <c r="J16" s="257">
        <f t="shared" si="5"/>
        <v>-189.01</v>
      </c>
      <c r="K16" s="285">
        <f t="shared" si="6"/>
        <v>-0.26847630005255607</v>
      </c>
      <c r="L16" s="5"/>
    </row>
    <row r="17" spans="2:12" ht="23.25">
      <c r="B17" s="18" t="s">
        <v>8</v>
      </c>
      <c r="C17" s="19">
        <v>805</v>
      </c>
      <c r="D17" s="19"/>
      <c r="E17" s="151">
        <f t="shared" si="0"/>
        <v>-805</v>
      </c>
      <c r="F17" s="163">
        <f t="shared" si="1"/>
        <v>-1</v>
      </c>
      <c r="G17" s="20">
        <f t="shared" si="2"/>
        <v>7.740384615384615</v>
      </c>
      <c r="H17" s="20">
        <f t="shared" si="3"/>
        <v>0</v>
      </c>
      <c r="I17" s="21">
        <f t="shared" si="4"/>
        <v>748.65</v>
      </c>
      <c r="J17" s="257">
        <f t="shared" si="5"/>
        <v>-748.65</v>
      </c>
      <c r="K17" s="285">
        <f t="shared" si="6"/>
        <v>-1</v>
      </c>
      <c r="L17" s="5"/>
    </row>
    <row r="18" spans="2:12" ht="23.25">
      <c r="B18" s="18" t="s">
        <v>9</v>
      </c>
      <c r="C18" s="19">
        <v>823</v>
      </c>
      <c r="D18" s="19"/>
      <c r="E18" s="151">
        <f t="shared" si="0"/>
        <v>-823</v>
      </c>
      <c r="F18" s="163">
        <f t="shared" si="1"/>
        <v>-1</v>
      </c>
      <c r="G18" s="20">
        <f t="shared" si="2"/>
        <v>7.9134615384615383</v>
      </c>
      <c r="H18" s="20">
        <f t="shared" si="3"/>
        <v>0</v>
      </c>
      <c r="I18" s="21">
        <f t="shared" si="4"/>
        <v>765.39</v>
      </c>
      <c r="J18" s="257">
        <f t="shared" si="5"/>
        <v>-765.39</v>
      </c>
      <c r="K18" s="285">
        <f t="shared" si="6"/>
        <v>-1</v>
      </c>
      <c r="L18" s="5"/>
    </row>
    <row r="19" spans="2:12" ht="23.25">
      <c r="B19" s="18" t="s">
        <v>10</v>
      </c>
      <c r="C19" s="19">
        <v>792</v>
      </c>
      <c r="D19" s="19"/>
      <c r="E19" s="151">
        <f t="shared" si="0"/>
        <v>-792</v>
      </c>
      <c r="F19" s="163">
        <f t="shared" si="1"/>
        <v>-1</v>
      </c>
      <c r="G19" s="20">
        <f t="shared" si="2"/>
        <v>7.615384615384615</v>
      </c>
      <c r="H19" s="20">
        <f t="shared" si="3"/>
        <v>0</v>
      </c>
      <c r="I19" s="21">
        <f t="shared" si="4"/>
        <v>736.56</v>
      </c>
      <c r="J19" s="257">
        <f t="shared" si="5"/>
        <v>-736.56</v>
      </c>
      <c r="K19" s="285">
        <f t="shared" si="6"/>
        <v>-1</v>
      </c>
      <c r="L19" s="5"/>
    </row>
    <row r="20" spans="2:12" ht="24" thickBot="1">
      <c r="B20" s="26" t="s">
        <v>11</v>
      </c>
      <c r="C20" s="27">
        <v>729</v>
      </c>
      <c r="D20" s="27"/>
      <c r="E20" s="27">
        <f t="shared" si="0"/>
        <v>-729</v>
      </c>
      <c r="F20" s="164">
        <f t="shared" si="1"/>
        <v>-1</v>
      </c>
      <c r="G20" s="28">
        <f t="shared" si="2"/>
        <v>7.009615384615385</v>
      </c>
      <c r="H20" s="28">
        <f t="shared" si="3"/>
        <v>0</v>
      </c>
      <c r="I20" s="29">
        <f t="shared" ref="I20" si="7">C20*95/100</f>
        <v>692.55</v>
      </c>
      <c r="J20" s="28">
        <f t="shared" si="5"/>
        <v>-692.55</v>
      </c>
      <c r="K20" s="286">
        <f t="shared" si="6"/>
        <v>-1</v>
      </c>
      <c r="L20" s="5"/>
    </row>
    <row r="21" spans="2:12" ht="23.25">
      <c r="B21" s="30" t="s">
        <v>19</v>
      </c>
      <c r="C21" s="31">
        <f>SUM(C9:C20)</f>
        <v>9186</v>
      </c>
      <c r="D21" s="32">
        <f>SUM(D9:D20)</f>
        <v>5513</v>
      </c>
      <c r="E21" s="32">
        <f t="shared" si="0"/>
        <v>-3673</v>
      </c>
      <c r="F21" s="178">
        <f t="shared" si="1"/>
        <v>-0.39984759416503374</v>
      </c>
      <c r="G21" s="33">
        <f>SUM(G9:G20)</f>
        <v>88.326923076923066</v>
      </c>
      <c r="H21" s="34">
        <f>SUM(H9:H20)</f>
        <v>54.584158415841586</v>
      </c>
      <c r="I21" s="35">
        <f>SUM(I9:I20)</f>
        <v>8557.56</v>
      </c>
      <c r="J21" s="194">
        <f t="shared" si="5"/>
        <v>-3044.5599999999995</v>
      </c>
      <c r="K21" s="197">
        <f t="shared" si="6"/>
        <v>-0.35577430949943673</v>
      </c>
      <c r="L21" s="6"/>
    </row>
    <row r="22" spans="2:12" ht="24" thickBot="1">
      <c r="B22" s="38" t="s">
        <v>18</v>
      </c>
      <c r="C22" s="39">
        <f>C21/12</f>
        <v>765.5</v>
      </c>
      <c r="D22" s="40">
        <f t="shared" ref="D22:H22" si="8">D21/12</f>
        <v>459.41666666666669</v>
      </c>
      <c r="E22" s="321" t="s">
        <v>101</v>
      </c>
      <c r="F22" s="295"/>
      <c r="G22" s="41">
        <f t="shared" si="8"/>
        <v>7.3605769230769225</v>
      </c>
      <c r="H22" s="42">
        <f t="shared" si="8"/>
        <v>4.5486798679867988</v>
      </c>
      <c r="I22" s="43">
        <f>I21/12</f>
        <v>713.13</v>
      </c>
      <c r="J22" s="321" t="s">
        <v>101</v>
      </c>
      <c r="K22" s="295"/>
      <c r="L22" s="6"/>
    </row>
    <row r="23" spans="2:12">
      <c r="B23" s="49"/>
      <c r="C23" s="7"/>
      <c r="D23" s="7"/>
      <c r="E23" s="7"/>
      <c r="F23" s="7"/>
      <c r="G23" s="8"/>
      <c r="H23" s="8"/>
      <c r="I23" s="8"/>
      <c r="J23" s="9"/>
      <c r="K23" s="9"/>
      <c r="L23" s="6"/>
    </row>
    <row r="52" spans="2:3" s="11" customFormat="1" ht="23.25">
      <c r="B52" s="10" t="s">
        <v>17</v>
      </c>
    </row>
    <row r="53" spans="2:3" s="11" customFormat="1" ht="23.25">
      <c r="B53" s="11" t="s">
        <v>267</v>
      </c>
    </row>
    <row r="54" spans="2:3" s="11" customFormat="1" ht="23.25">
      <c r="B54" s="11" t="s">
        <v>266</v>
      </c>
    </row>
    <row r="55" spans="2:3" s="11" customFormat="1" ht="23.25">
      <c r="C55" s="11" t="s">
        <v>268</v>
      </c>
    </row>
    <row r="56" spans="2:3" s="11" customFormat="1" ht="23.25">
      <c r="B56" s="11" t="s">
        <v>271</v>
      </c>
    </row>
    <row r="57" spans="2:3" s="11" customFormat="1" ht="23.25">
      <c r="B57" s="11" t="s">
        <v>269</v>
      </c>
    </row>
    <row r="58" spans="2:3" s="11" customFormat="1" ht="23.25">
      <c r="B58" s="11" t="s">
        <v>270</v>
      </c>
    </row>
    <row r="59" spans="2:3" s="11" customFormat="1" ht="23.25"/>
    <row r="60" spans="2:3" s="11" customFormat="1" ht="23.25">
      <c r="B60" s="10" t="s">
        <v>154</v>
      </c>
      <c r="C60" s="288"/>
    </row>
    <row r="61" spans="2:3" s="11" customFormat="1" ht="23.25">
      <c r="B61" s="11" t="s">
        <v>202</v>
      </c>
    </row>
    <row r="62" spans="2:3" s="11" customFormat="1" ht="23.25">
      <c r="B62" s="11" t="s">
        <v>203</v>
      </c>
    </row>
    <row r="63" spans="2:3" s="11" customFormat="1" ht="23.25">
      <c r="B63" s="11" t="s">
        <v>204</v>
      </c>
    </row>
    <row r="64" spans="2:3" s="11" customFormat="1" ht="23.25">
      <c r="B64" s="11" t="s">
        <v>205</v>
      </c>
    </row>
    <row r="65" spans="2:6" s="11" customFormat="1" ht="23.25"/>
    <row r="66" spans="2:6" s="11" customFormat="1" ht="23.25">
      <c r="B66" s="10" t="s">
        <v>21</v>
      </c>
    </row>
    <row r="67" spans="2:6" s="11" customFormat="1" ht="23.25">
      <c r="B67" s="11" t="s">
        <v>206</v>
      </c>
    </row>
    <row r="68" spans="2:6" s="11" customFormat="1" ht="23.25">
      <c r="B68" s="11" t="s">
        <v>207</v>
      </c>
    </row>
    <row r="69" spans="2:6" s="11" customFormat="1" ht="23.25">
      <c r="B69" s="11" t="s">
        <v>208</v>
      </c>
    </row>
    <row r="70" spans="2:6" s="11" customFormat="1" ht="23.25">
      <c r="B70" s="11" t="s">
        <v>209</v>
      </c>
    </row>
    <row r="71" spans="2:6" s="11" customFormat="1" ht="23.25">
      <c r="B71" s="11" t="s">
        <v>210</v>
      </c>
    </row>
    <row r="72" spans="2:6" ht="23.25">
      <c r="B72" s="11"/>
      <c r="C72" s="11"/>
      <c r="D72" s="11"/>
      <c r="E72" s="11"/>
      <c r="F72" s="11"/>
    </row>
  </sheetData>
  <mergeCells count="12">
    <mergeCell ref="J22:K22"/>
    <mergeCell ref="B2:L2"/>
    <mergeCell ref="B3:L3"/>
    <mergeCell ref="B6:B8"/>
    <mergeCell ref="C6:D7"/>
    <mergeCell ref="G6:H7"/>
    <mergeCell ref="I6:I8"/>
    <mergeCell ref="J6:J8"/>
    <mergeCell ref="K6:K8"/>
    <mergeCell ref="E6:E8"/>
    <mergeCell ref="F6:F8"/>
    <mergeCell ref="E22:F22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B1E0-E716-41A1-A551-2871586CD691}">
  <dimension ref="A1:AP37"/>
  <sheetViews>
    <sheetView topLeftCell="A4" zoomScale="40" zoomScaleNormal="40" workbookViewId="0">
      <selection activeCell="X54" sqref="X54"/>
    </sheetView>
  </sheetViews>
  <sheetFormatPr defaultColWidth="7.875" defaultRowHeight="15"/>
  <cols>
    <col min="1" max="1" width="16.875" style="67" customWidth="1"/>
    <col min="2" max="2" width="52.875" style="67" customWidth="1"/>
    <col min="3" max="14" width="11.125" style="67" customWidth="1"/>
    <col min="15" max="15" width="15" style="67" customWidth="1"/>
    <col min="16" max="16" width="15.25" style="67" customWidth="1"/>
    <col min="17" max="17" width="11" style="67" customWidth="1"/>
    <col min="18" max="18" width="16.125" style="67" customWidth="1"/>
    <col min="19" max="19" width="22.5" style="67" customWidth="1"/>
    <col min="20" max="20" width="8.875" style="67" bestFit="1" customWidth="1"/>
    <col min="21" max="22" width="7.875" style="67"/>
    <col min="23" max="23" width="16.875" style="67" customWidth="1"/>
    <col min="24" max="24" width="52.875" style="67" customWidth="1"/>
    <col min="25" max="36" width="11.125" style="67" customWidth="1"/>
    <col min="37" max="37" width="14.625" style="67" customWidth="1"/>
    <col min="38" max="38" width="15.25" style="67" customWidth="1"/>
    <col min="39" max="39" width="11" style="67" customWidth="1"/>
    <col min="40" max="40" width="16.125" style="67" customWidth="1"/>
    <col min="41" max="41" width="22.5" style="67" customWidth="1"/>
    <col min="42" max="42" width="8.875" style="67" bestFit="1" customWidth="1"/>
    <col min="43" max="16384" width="7.875" style="67"/>
  </cols>
  <sheetData>
    <row r="1" spans="1:42" s="11" customFormat="1" ht="46.5" customHeight="1" thickBot="1">
      <c r="A1" s="345" t="s">
        <v>29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W1" s="345" t="s">
        <v>29</v>
      </c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</row>
    <row r="2" spans="1:42" ht="27" thickBot="1">
      <c r="A2" s="66" t="s">
        <v>30</v>
      </c>
      <c r="B2" s="346" t="s">
        <v>31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8" t="s">
        <v>16</v>
      </c>
      <c r="N2" s="349"/>
      <c r="O2" s="126">
        <v>104</v>
      </c>
      <c r="P2" s="350" t="s">
        <v>32</v>
      </c>
      <c r="Q2" s="350"/>
      <c r="R2" s="350"/>
      <c r="S2" s="350"/>
      <c r="T2" s="351"/>
      <c r="W2" s="66" t="s">
        <v>30</v>
      </c>
      <c r="X2" s="346" t="s">
        <v>31</v>
      </c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8" t="s">
        <v>16</v>
      </c>
      <c r="AJ2" s="349"/>
      <c r="AK2" s="126">
        <v>101</v>
      </c>
      <c r="AL2" s="350" t="s">
        <v>32</v>
      </c>
      <c r="AM2" s="350"/>
      <c r="AN2" s="350"/>
      <c r="AO2" s="350"/>
      <c r="AP2" s="351"/>
    </row>
    <row r="3" spans="1:42" ht="26.25">
      <c r="A3" s="352" t="s">
        <v>33</v>
      </c>
      <c r="B3" s="354" t="s">
        <v>34</v>
      </c>
      <c r="C3" s="356" t="s">
        <v>119</v>
      </c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8"/>
      <c r="P3" s="359" t="s">
        <v>35</v>
      </c>
      <c r="Q3" s="361" t="s">
        <v>91</v>
      </c>
      <c r="R3" s="363" t="s">
        <v>36</v>
      </c>
      <c r="S3" s="365" t="s">
        <v>37</v>
      </c>
      <c r="T3" s="367" t="s">
        <v>36</v>
      </c>
      <c r="W3" s="352" t="s">
        <v>33</v>
      </c>
      <c r="X3" s="354" t="s">
        <v>34</v>
      </c>
      <c r="Y3" s="356" t="s">
        <v>146</v>
      </c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8"/>
      <c r="AL3" s="359" t="s">
        <v>35</v>
      </c>
      <c r="AM3" s="361" t="s">
        <v>91</v>
      </c>
      <c r="AN3" s="363" t="s">
        <v>36</v>
      </c>
      <c r="AO3" s="365" t="s">
        <v>37</v>
      </c>
      <c r="AP3" s="367" t="s">
        <v>36</v>
      </c>
    </row>
    <row r="4" spans="1:42" ht="27" thickBot="1">
      <c r="A4" s="353"/>
      <c r="B4" s="355"/>
      <c r="C4" s="138" t="s">
        <v>38</v>
      </c>
      <c r="D4" s="138" t="s">
        <v>39</v>
      </c>
      <c r="E4" s="138" t="s">
        <v>40</v>
      </c>
      <c r="F4" s="138" t="s">
        <v>41</v>
      </c>
      <c r="G4" s="138" t="s">
        <v>42</v>
      </c>
      <c r="H4" s="138" t="s">
        <v>43</v>
      </c>
      <c r="I4" s="138" t="s">
        <v>44</v>
      </c>
      <c r="J4" s="138" t="s">
        <v>45</v>
      </c>
      <c r="K4" s="138" t="s">
        <v>46</v>
      </c>
      <c r="L4" s="138" t="s">
        <v>47</v>
      </c>
      <c r="M4" s="138" t="s">
        <v>48</v>
      </c>
      <c r="N4" s="138" t="s">
        <v>49</v>
      </c>
      <c r="O4" s="139" t="s">
        <v>14</v>
      </c>
      <c r="P4" s="360"/>
      <c r="Q4" s="362"/>
      <c r="R4" s="364"/>
      <c r="S4" s="366"/>
      <c r="T4" s="368"/>
      <c r="W4" s="353"/>
      <c r="X4" s="355"/>
      <c r="Y4" s="138" t="s">
        <v>38</v>
      </c>
      <c r="Z4" s="138" t="s">
        <v>39</v>
      </c>
      <c r="AA4" s="138" t="s">
        <v>40</v>
      </c>
      <c r="AB4" s="138" t="s">
        <v>41</v>
      </c>
      <c r="AC4" s="138" t="s">
        <v>42</v>
      </c>
      <c r="AD4" s="138" t="s">
        <v>43</v>
      </c>
      <c r="AE4" s="138" t="s">
        <v>44</v>
      </c>
      <c r="AF4" s="138" t="s">
        <v>45</v>
      </c>
      <c r="AG4" s="138" t="s">
        <v>46</v>
      </c>
      <c r="AH4" s="138" t="s">
        <v>47</v>
      </c>
      <c r="AI4" s="138" t="s">
        <v>48</v>
      </c>
      <c r="AJ4" s="138" t="s">
        <v>49</v>
      </c>
      <c r="AK4" s="139" t="s">
        <v>14</v>
      </c>
      <c r="AL4" s="360"/>
      <c r="AM4" s="362"/>
      <c r="AN4" s="364"/>
      <c r="AO4" s="366"/>
      <c r="AP4" s="368"/>
    </row>
    <row r="5" spans="1:42" ht="23.25">
      <c r="A5" s="70" t="s">
        <v>50</v>
      </c>
      <c r="B5" s="133" t="s">
        <v>51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45"/>
      <c r="P5" s="135"/>
      <c r="Q5" s="134"/>
      <c r="R5" s="136"/>
      <c r="S5" s="68"/>
      <c r="T5" s="137"/>
      <c r="W5" s="70" t="s">
        <v>50</v>
      </c>
      <c r="X5" s="133" t="s">
        <v>51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45"/>
      <c r="AL5" s="135"/>
      <c r="AM5" s="134"/>
      <c r="AN5" s="136"/>
      <c r="AO5" s="68"/>
      <c r="AP5" s="137"/>
    </row>
    <row r="6" spans="1:42" ht="23.25">
      <c r="A6" s="70" t="s">
        <v>52</v>
      </c>
      <c r="B6" s="71" t="s">
        <v>53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127"/>
      <c r="P6" s="73"/>
      <c r="Q6" s="72"/>
      <c r="R6" s="74"/>
      <c r="S6" s="75"/>
      <c r="T6" s="76"/>
      <c r="W6" s="70" t="s">
        <v>52</v>
      </c>
      <c r="X6" s="71" t="s">
        <v>53</v>
      </c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127"/>
      <c r="AL6" s="73"/>
      <c r="AM6" s="72"/>
      <c r="AN6" s="74"/>
      <c r="AO6" s="75"/>
      <c r="AP6" s="76"/>
    </row>
    <row r="7" spans="1:42" ht="23.25">
      <c r="A7" s="77"/>
      <c r="B7" s="78" t="s">
        <v>54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128">
        <f>SUM(C7:N7)</f>
        <v>0</v>
      </c>
      <c r="P7" s="80" t="s">
        <v>55</v>
      </c>
      <c r="Q7" s="81">
        <v>2.7080000000000002</v>
      </c>
      <c r="R7" s="82" t="s">
        <v>56</v>
      </c>
      <c r="S7" s="83">
        <f>O7*Q7</f>
        <v>0</v>
      </c>
      <c r="T7" s="84" t="s">
        <v>57</v>
      </c>
      <c r="W7" s="77"/>
      <c r="X7" s="78" t="s">
        <v>54</v>
      </c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128">
        <f>SUM(Y7:AJ7)</f>
        <v>0</v>
      </c>
      <c r="AL7" s="80" t="s">
        <v>55</v>
      </c>
      <c r="AM7" s="81">
        <v>2.7080000000000002</v>
      </c>
      <c r="AN7" s="82" t="s">
        <v>56</v>
      </c>
      <c r="AO7" s="83">
        <f>AK7*AM7</f>
        <v>0</v>
      </c>
      <c r="AP7" s="84" t="s">
        <v>57</v>
      </c>
    </row>
    <row r="8" spans="1:42" ht="23.25">
      <c r="A8" s="77"/>
      <c r="B8" s="78" t="s">
        <v>58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128">
        <f>SUM(C8:N8)</f>
        <v>0</v>
      </c>
      <c r="P8" s="80" t="s">
        <v>55</v>
      </c>
      <c r="Q8" s="81">
        <v>2.7080000000000002</v>
      </c>
      <c r="R8" s="82" t="s">
        <v>56</v>
      </c>
      <c r="S8" s="83">
        <f>O8*Q8</f>
        <v>0</v>
      </c>
      <c r="T8" s="84" t="s">
        <v>57</v>
      </c>
      <c r="W8" s="77"/>
      <c r="X8" s="78" t="s">
        <v>58</v>
      </c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128">
        <f>SUM(Y8:AJ8)</f>
        <v>0</v>
      </c>
      <c r="AL8" s="80" t="s">
        <v>55</v>
      </c>
      <c r="AM8" s="81">
        <v>2.7080000000000002</v>
      </c>
      <c r="AN8" s="82" t="s">
        <v>56</v>
      </c>
      <c r="AO8" s="83">
        <f>AK8*AM8</f>
        <v>0</v>
      </c>
      <c r="AP8" s="84" t="s">
        <v>57</v>
      </c>
    </row>
    <row r="9" spans="1:42" ht="23.25">
      <c r="A9" s="77"/>
      <c r="B9" s="86" t="s">
        <v>59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128">
        <f t="shared" ref="O9:O11" si="0">SUM(C9:N9)</f>
        <v>0</v>
      </c>
      <c r="P9" s="88"/>
      <c r="Q9" s="89"/>
      <c r="R9" s="90"/>
      <c r="S9" s="91"/>
      <c r="T9" s="69"/>
      <c r="W9" s="77"/>
      <c r="X9" s="86" t="s">
        <v>59</v>
      </c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128">
        <f t="shared" ref="AK9:AK20" si="1">SUM(Y9:AJ9)</f>
        <v>0</v>
      </c>
      <c r="AL9" s="88"/>
      <c r="AM9" s="89"/>
      <c r="AN9" s="90"/>
      <c r="AO9" s="91"/>
      <c r="AP9" s="69"/>
    </row>
    <row r="10" spans="1:42" ht="23.25">
      <c r="A10" s="77"/>
      <c r="B10" s="71" t="s">
        <v>60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128">
        <f t="shared" si="0"/>
        <v>0</v>
      </c>
      <c r="P10" s="73"/>
      <c r="Q10" s="92"/>
      <c r="R10" s="74"/>
      <c r="S10" s="93"/>
      <c r="T10" s="76"/>
      <c r="W10" s="77"/>
      <c r="X10" s="71" t="s">
        <v>60</v>
      </c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128">
        <f t="shared" si="1"/>
        <v>0</v>
      </c>
      <c r="AL10" s="73"/>
      <c r="AM10" s="92"/>
      <c r="AN10" s="74"/>
      <c r="AO10" s="93"/>
      <c r="AP10" s="76"/>
    </row>
    <row r="11" spans="1:42" ht="23.25">
      <c r="A11" s="77"/>
      <c r="B11" s="78" t="s">
        <v>61</v>
      </c>
      <c r="C11" s="144">
        <f>'ดีเซล2567-2568'!$C9</f>
        <v>211.56</v>
      </c>
      <c r="D11" s="144">
        <f>'ดีเซล2567-2568'!$C10</f>
        <v>43.8</v>
      </c>
      <c r="E11" s="144">
        <f>'ดีเซล2567-2568'!$C11</f>
        <v>65.45</v>
      </c>
      <c r="F11" s="144">
        <f>'ดีเซล2567-2568'!$C12</f>
        <v>48.18</v>
      </c>
      <c r="G11" s="144">
        <f>'ดีเซล2567-2568'!$C13</f>
        <v>35.159999999999997</v>
      </c>
      <c r="H11" s="144">
        <f>'ดีเซล2567-2568'!$C14</f>
        <v>72.63</v>
      </c>
      <c r="I11" s="144">
        <f>'ดีเซล2567-2568'!$C15</f>
        <v>89.29</v>
      </c>
      <c r="J11" s="144">
        <f>'ดีเซล2567-2568'!$C16</f>
        <v>32.479999999999997</v>
      </c>
      <c r="K11" s="144">
        <f>'ดีเซล2567-2568'!$C17</f>
        <v>98.78</v>
      </c>
      <c r="L11" s="144">
        <f>'ดีเซล2567-2568'!$C18</f>
        <v>77.489999999999995</v>
      </c>
      <c r="M11" s="144">
        <f>'ดีเซล2567-2568'!$C19</f>
        <v>64.48</v>
      </c>
      <c r="N11" s="144">
        <f>'ดีเซล2567-2568'!$C20</f>
        <v>34.67</v>
      </c>
      <c r="O11" s="128">
        <f t="shared" si="0"/>
        <v>873.96999999999991</v>
      </c>
      <c r="P11" s="80" t="s">
        <v>55</v>
      </c>
      <c r="Q11" s="81">
        <v>2.7406000000000001</v>
      </c>
      <c r="R11" s="82" t="s">
        <v>56</v>
      </c>
      <c r="S11" s="83">
        <f t="shared" ref="S11:S20" si="2">O11*Q11</f>
        <v>2395.202182</v>
      </c>
      <c r="T11" s="84" t="s">
        <v>57</v>
      </c>
      <c r="W11" s="77"/>
      <c r="X11" s="78" t="s">
        <v>61</v>
      </c>
      <c r="Y11" s="144">
        <f>'ดีเซล2567-2568'!$D9</f>
        <v>126.52</v>
      </c>
      <c r="Z11" s="144">
        <f>'ดีเซล2567-2568'!$D10</f>
        <v>66.180000000000007</v>
      </c>
      <c r="AA11" s="144">
        <f>'ดีเซล2567-2568'!$D11</f>
        <v>63.38</v>
      </c>
      <c r="AB11" s="144">
        <f>'ดีเซล2567-2568'!$D12</f>
        <v>45.01</v>
      </c>
      <c r="AC11" s="144">
        <f>'ดีเซล2567-2568'!$D13</f>
        <v>26.76</v>
      </c>
      <c r="AD11" s="144">
        <f>'ดีเซล2567-2568'!$D14</f>
        <v>15.09</v>
      </c>
      <c r="AE11" s="144">
        <f>'ดีเซล2567-2568'!$D15</f>
        <v>69.34</v>
      </c>
      <c r="AF11" s="144">
        <f>'ดีเซล2567-2568'!$D16</f>
        <v>62.29</v>
      </c>
      <c r="AG11" s="144">
        <f>'ดีเซล2567-2568'!$D17</f>
        <v>0</v>
      </c>
      <c r="AH11" s="144">
        <f>'ดีเซล2567-2568'!$D18</f>
        <v>0</v>
      </c>
      <c r="AI11" s="144">
        <f>'ดีเซล2567-2568'!$D19</f>
        <v>0</v>
      </c>
      <c r="AJ11" s="144">
        <f>'ดีเซล2567-2568'!$D20</f>
        <v>0</v>
      </c>
      <c r="AK11" s="128">
        <f t="shared" si="1"/>
        <v>474.57</v>
      </c>
      <c r="AL11" s="80" t="s">
        <v>55</v>
      </c>
      <c r="AM11" s="81">
        <v>2.7406000000000001</v>
      </c>
      <c r="AN11" s="82" t="s">
        <v>56</v>
      </c>
      <c r="AO11" s="83">
        <f t="shared" ref="AO11:AO20" si="3">AK11*AM11</f>
        <v>1300.606542</v>
      </c>
      <c r="AP11" s="84" t="s">
        <v>57</v>
      </c>
    </row>
    <row r="12" spans="1:42" ht="23.25">
      <c r="A12" s="77"/>
      <c r="B12" s="78" t="s">
        <v>62</v>
      </c>
      <c r="C12" s="146">
        <f>'แก๊สโซฮอล์2567-2568'!$C9</f>
        <v>95.41</v>
      </c>
      <c r="D12" s="146">
        <f>'แก๊สโซฮอล์2567-2568'!$C10</f>
        <v>9.34</v>
      </c>
      <c r="E12" s="146">
        <f>'แก๊สโซฮอล์2567-2568'!$C11</f>
        <v>8.85</v>
      </c>
      <c r="F12" s="146">
        <f>'แก๊สโซฮอล์2567-2568'!$C12</f>
        <v>9.51</v>
      </c>
      <c r="G12" s="146">
        <f>'แก๊สโซฮอล์2567-2568'!$C13</f>
        <v>14.59</v>
      </c>
      <c r="H12" s="146">
        <f>'แก๊สโซฮอล์2567-2568'!$C14</f>
        <v>16.72</v>
      </c>
      <c r="I12" s="146">
        <f>'แก๊สโซฮอล์2567-2568'!$C15</f>
        <v>17.21</v>
      </c>
      <c r="J12" s="146">
        <f>'แก๊สโซฮอล์2567-2568'!$C16</f>
        <v>10.82</v>
      </c>
      <c r="K12" s="146">
        <f>'แก๊สโซฮอล์2567-2568'!$C17</f>
        <v>5.74</v>
      </c>
      <c r="L12" s="146">
        <f>'แก๊สโซฮอล์2567-2568'!$C18</f>
        <v>12.13</v>
      </c>
      <c r="M12" s="146">
        <f>'แก๊สโซฮอล์2567-2568'!$C19</f>
        <v>21.97</v>
      </c>
      <c r="N12" s="146">
        <f>'แก๊สโซฮอล์2567-2568'!$C20</f>
        <v>25.74</v>
      </c>
      <c r="O12" s="128">
        <f t="shared" ref="O12:O20" si="4">SUM(C12:N12)</f>
        <v>248.03</v>
      </c>
      <c r="P12" s="80" t="s">
        <v>55</v>
      </c>
      <c r="Q12" s="81">
        <v>2.2326999999999999</v>
      </c>
      <c r="R12" s="82" t="s">
        <v>56</v>
      </c>
      <c r="S12" s="83">
        <f t="shared" si="2"/>
        <v>553.77658099999996</v>
      </c>
      <c r="T12" s="84" t="s">
        <v>57</v>
      </c>
      <c r="W12" s="77"/>
      <c r="X12" s="78" t="s">
        <v>62</v>
      </c>
      <c r="Y12" s="146">
        <f>'แก๊สโซฮอล์2567-2568'!$D9</f>
        <v>55.74</v>
      </c>
      <c r="Z12" s="146">
        <f>'แก๊สโซฮอล์2567-2568'!$D10</f>
        <v>18.52</v>
      </c>
      <c r="AA12" s="146">
        <f>'แก๊สโซฮอล์2567-2568'!$D11</f>
        <v>21.97</v>
      </c>
      <c r="AB12" s="146">
        <f>'แก๊สโซฮอล์2567-2568'!$D12</f>
        <v>6.56</v>
      </c>
      <c r="AC12" s="146">
        <v>13</v>
      </c>
      <c r="AD12" s="146">
        <f>'แก๊สโซฮอล์2567-2568'!$D14</f>
        <v>12.3</v>
      </c>
      <c r="AE12" s="146">
        <f>'แก๊สโซฮอล์2567-2568'!$D15</f>
        <v>9.51</v>
      </c>
      <c r="AF12" s="146">
        <f>'แก๊สโซฮอล์2567-2568'!$D16</f>
        <v>9.84</v>
      </c>
      <c r="AG12" s="146">
        <f>'แก๊สโซฮอล์2567-2568'!$D17</f>
        <v>0</v>
      </c>
      <c r="AH12" s="146">
        <f>'แก๊สโซฮอล์2567-2568'!$D18</f>
        <v>0</v>
      </c>
      <c r="AI12" s="146">
        <f>'แก๊สโซฮอล์2567-2568'!$D19</f>
        <v>0</v>
      </c>
      <c r="AJ12" s="146">
        <f>'แก๊สโซฮอล์2567-2568'!$D20</f>
        <v>0</v>
      </c>
      <c r="AK12" s="128">
        <f t="shared" si="1"/>
        <v>147.44</v>
      </c>
      <c r="AL12" s="80" t="s">
        <v>55</v>
      </c>
      <c r="AM12" s="81">
        <v>2.2326999999999999</v>
      </c>
      <c r="AN12" s="82" t="s">
        <v>56</v>
      </c>
      <c r="AO12" s="83">
        <f t="shared" si="3"/>
        <v>329.18928799999998</v>
      </c>
      <c r="AP12" s="84" t="s">
        <v>57</v>
      </c>
    </row>
    <row r="13" spans="1:42" ht="27">
      <c r="A13" s="77"/>
      <c r="B13" s="94" t="s">
        <v>92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128">
        <f t="shared" si="4"/>
        <v>0</v>
      </c>
      <c r="P13" s="80" t="s">
        <v>63</v>
      </c>
      <c r="Q13" s="96">
        <v>25</v>
      </c>
      <c r="R13" s="82" t="s">
        <v>64</v>
      </c>
      <c r="S13" s="83">
        <f t="shared" si="2"/>
        <v>0</v>
      </c>
      <c r="T13" s="84" t="s">
        <v>57</v>
      </c>
      <c r="W13" s="77"/>
      <c r="X13" s="94" t="s">
        <v>92</v>
      </c>
      <c r="Y13" s="95">
        <v>0</v>
      </c>
      <c r="Z13" s="95">
        <v>0</v>
      </c>
      <c r="AA13" s="95">
        <v>0</v>
      </c>
      <c r="AB13" s="95">
        <v>0</v>
      </c>
      <c r="AC13" s="95">
        <v>0</v>
      </c>
      <c r="AD13" s="95">
        <v>0</v>
      </c>
      <c r="AE13" s="95">
        <v>0</v>
      </c>
      <c r="AF13" s="95">
        <v>0</v>
      </c>
      <c r="AG13" s="95">
        <v>0</v>
      </c>
      <c r="AH13" s="95">
        <v>0</v>
      </c>
      <c r="AI13" s="95">
        <v>0</v>
      </c>
      <c r="AJ13" s="95">
        <v>0</v>
      </c>
      <c r="AK13" s="128">
        <f t="shared" si="1"/>
        <v>0</v>
      </c>
      <c r="AL13" s="80" t="s">
        <v>63</v>
      </c>
      <c r="AM13" s="96">
        <v>25</v>
      </c>
      <c r="AN13" s="82" t="s">
        <v>64</v>
      </c>
      <c r="AO13" s="83">
        <f t="shared" si="3"/>
        <v>0</v>
      </c>
      <c r="AP13" s="84" t="s">
        <v>57</v>
      </c>
    </row>
    <row r="14" spans="1:42" ht="50.25">
      <c r="A14" s="77"/>
      <c r="B14" s="94" t="s">
        <v>93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128">
        <f t="shared" si="4"/>
        <v>0</v>
      </c>
      <c r="P14" s="80" t="s">
        <v>65</v>
      </c>
      <c r="Q14" s="81">
        <v>25</v>
      </c>
      <c r="R14" s="82" t="s">
        <v>66</v>
      </c>
      <c r="S14" s="83">
        <f t="shared" si="2"/>
        <v>0</v>
      </c>
      <c r="T14" s="84" t="s">
        <v>57</v>
      </c>
      <c r="W14" s="77"/>
      <c r="X14" s="94" t="s">
        <v>93</v>
      </c>
      <c r="Y14" s="97">
        <v>0</v>
      </c>
      <c r="Z14" s="97">
        <v>0</v>
      </c>
      <c r="AA14" s="97">
        <v>0</v>
      </c>
      <c r="AB14" s="97">
        <v>0</v>
      </c>
      <c r="AC14" s="97">
        <v>0</v>
      </c>
      <c r="AD14" s="97">
        <v>0</v>
      </c>
      <c r="AE14" s="97">
        <v>0</v>
      </c>
      <c r="AF14" s="97">
        <v>0</v>
      </c>
      <c r="AG14" s="97">
        <v>0</v>
      </c>
      <c r="AH14" s="97">
        <v>0</v>
      </c>
      <c r="AI14" s="97">
        <v>0</v>
      </c>
      <c r="AJ14" s="97">
        <v>0</v>
      </c>
      <c r="AK14" s="128">
        <f t="shared" si="1"/>
        <v>0</v>
      </c>
      <c r="AL14" s="80" t="s">
        <v>65</v>
      </c>
      <c r="AM14" s="81">
        <v>25</v>
      </c>
      <c r="AN14" s="82" t="s">
        <v>66</v>
      </c>
      <c r="AO14" s="83">
        <f t="shared" si="3"/>
        <v>0</v>
      </c>
      <c r="AP14" s="84" t="s">
        <v>57</v>
      </c>
    </row>
    <row r="15" spans="1:42" ht="27">
      <c r="A15" s="77"/>
      <c r="B15" s="94" t="s">
        <v>109</v>
      </c>
      <c r="C15" s="97">
        <v>0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128">
        <f t="shared" si="4"/>
        <v>0</v>
      </c>
      <c r="P15" s="80" t="s">
        <v>63</v>
      </c>
      <c r="Q15" s="81">
        <v>1</v>
      </c>
      <c r="R15" s="82" t="s">
        <v>67</v>
      </c>
      <c r="S15" s="83">
        <f t="shared" si="2"/>
        <v>0</v>
      </c>
      <c r="T15" s="84" t="s">
        <v>57</v>
      </c>
      <c r="W15" s="77"/>
      <c r="X15" s="94" t="s">
        <v>109</v>
      </c>
      <c r="Y15" s="97">
        <v>0</v>
      </c>
      <c r="Z15" s="97">
        <v>0</v>
      </c>
      <c r="AA15" s="97">
        <v>0</v>
      </c>
      <c r="AB15" s="97">
        <v>0</v>
      </c>
      <c r="AC15" s="97">
        <v>0</v>
      </c>
      <c r="AD15" s="97">
        <v>0</v>
      </c>
      <c r="AE15" s="97">
        <v>0</v>
      </c>
      <c r="AF15" s="97">
        <v>0</v>
      </c>
      <c r="AG15" s="97">
        <v>0</v>
      </c>
      <c r="AH15" s="97">
        <v>0</v>
      </c>
      <c r="AI15" s="97">
        <v>0</v>
      </c>
      <c r="AJ15" s="97">
        <v>0</v>
      </c>
      <c r="AK15" s="128">
        <f t="shared" si="1"/>
        <v>0</v>
      </c>
      <c r="AL15" s="80" t="s">
        <v>63</v>
      </c>
      <c r="AM15" s="81">
        <v>1</v>
      </c>
      <c r="AN15" s="82" t="s">
        <v>67</v>
      </c>
      <c r="AO15" s="83">
        <f t="shared" si="3"/>
        <v>0</v>
      </c>
      <c r="AP15" s="84" t="s">
        <v>57</v>
      </c>
    </row>
    <row r="16" spans="1:42" ht="69.75">
      <c r="A16" s="98"/>
      <c r="B16" s="99" t="s">
        <v>110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28">
        <f t="shared" si="4"/>
        <v>0</v>
      </c>
      <c r="P16" s="101" t="s">
        <v>68</v>
      </c>
      <c r="Q16" s="81">
        <v>1300</v>
      </c>
      <c r="R16" s="82" t="s">
        <v>69</v>
      </c>
      <c r="S16" s="83">
        <f t="shared" si="2"/>
        <v>0</v>
      </c>
      <c r="T16" s="84" t="s">
        <v>57</v>
      </c>
      <c r="W16" s="98"/>
      <c r="X16" s="99" t="s">
        <v>110</v>
      </c>
      <c r="Y16" s="100">
        <v>0</v>
      </c>
      <c r="Z16" s="100">
        <v>0</v>
      </c>
      <c r="AA16" s="100">
        <v>0</v>
      </c>
      <c r="AB16" s="100">
        <v>0</v>
      </c>
      <c r="AC16" s="100">
        <v>0</v>
      </c>
      <c r="AD16" s="100">
        <v>0</v>
      </c>
      <c r="AE16" s="100">
        <v>0</v>
      </c>
      <c r="AF16" s="100">
        <v>0</v>
      </c>
      <c r="AG16" s="100">
        <v>0</v>
      </c>
      <c r="AH16" s="100">
        <v>0</v>
      </c>
      <c r="AI16" s="100">
        <v>0</v>
      </c>
      <c r="AJ16" s="100">
        <v>0</v>
      </c>
      <c r="AK16" s="128">
        <f t="shared" si="1"/>
        <v>0</v>
      </c>
      <c r="AL16" s="101" t="s">
        <v>68</v>
      </c>
      <c r="AM16" s="81">
        <v>1300</v>
      </c>
      <c r="AN16" s="82" t="s">
        <v>69</v>
      </c>
      <c r="AO16" s="83">
        <f t="shared" si="3"/>
        <v>0</v>
      </c>
      <c r="AP16" s="84" t="s">
        <v>57</v>
      </c>
    </row>
    <row r="17" spans="1:42" ht="46.5">
      <c r="A17" s="102" t="s">
        <v>70</v>
      </c>
      <c r="B17" s="103" t="s">
        <v>71</v>
      </c>
      <c r="C17" s="104">
        <f>'ไฟฟ้า2567-2568'!$C9</f>
        <v>16680</v>
      </c>
      <c r="D17" s="104">
        <f>'ไฟฟ้า2567-2568'!$C10</f>
        <v>15491</v>
      </c>
      <c r="E17" s="104">
        <f>'ไฟฟ้า2567-2568'!$C11</f>
        <v>16392</v>
      </c>
      <c r="F17" s="104">
        <f>'ไฟฟ้า2567-2568'!$C12</f>
        <v>23915</v>
      </c>
      <c r="G17" s="104">
        <f>'ไฟฟ้า2567-2568'!$C13</f>
        <v>21800</v>
      </c>
      <c r="H17" s="104">
        <f>'ไฟฟ้า2567-2568'!$C14</f>
        <v>17832</v>
      </c>
      <c r="I17" s="104">
        <f>'ไฟฟ้า2567-2568'!$C15</f>
        <v>21450</v>
      </c>
      <c r="J17" s="104">
        <f>'ไฟฟ้า2567-2568'!$C16</f>
        <v>19980</v>
      </c>
      <c r="K17" s="104">
        <f>'ไฟฟ้า2567-2568'!$C17</f>
        <v>21124</v>
      </c>
      <c r="L17" s="104">
        <f>'ไฟฟ้า2567-2568'!$C18</f>
        <v>16786</v>
      </c>
      <c r="M17" s="104">
        <f>'ไฟฟ้า2567-2568'!$C19</f>
        <v>17981</v>
      </c>
      <c r="N17" s="104">
        <f>'ไฟฟ้า2567-2568'!$C20</f>
        <v>9311</v>
      </c>
      <c r="O17" s="128">
        <f t="shared" si="4"/>
        <v>218742</v>
      </c>
      <c r="P17" s="80" t="s">
        <v>72</v>
      </c>
      <c r="Q17" s="81">
        <v>0.49990000000000001</v>
      </c>
      <c r="R17" s="82" t="s">
        <v>73</v>
      </c>
      <c r="S17" s="105">
        <f t="shared" si="2"/>
        <v>109349.12580000001</v>
      </c>
      <c r="T17" s="84" t="s">
        <v>57</v>
      </c>
      <c r="W17" s="102" t="s">
        <v>70</v>
      </c>
      <c r="X17" s="103" t="s">
        <v>71</v>
      </c>
      <c r="Y17" s="104">
        <f>'ไฟฟ้า2567-2568'!$D9</f>
        <v>15191</v>
      </c>
      <c r="Z17" s="104">
        <f>'ไฟฟ้า2567-2568'!$D10</f>
        <v>15195</v>
      </c>
      <c r="AA17" s="104">
        <f>'ไฟฟ้า2567-2568'!$D11</f>
        <v>14211</v>
      </c>
      <c r="AB17" s="104">
        <f>'ไฟฟ้า2567-2568'!$D12</f>
        <v>18769</v>
      </c>
      <c r="AC17" s="104">
        <f>'ไฟฟ้า2567-2568'!$D13</f>
        <v>19789</v>
      </c>
      <c r="AD17" s="104">
        <f>'ไฟฟ้า2567-2568'!$D14</f>
        <v>15870</v>
      </c>
      <c r="AE17" s="104">
        <f>'ไฟฟ้า2567-2568'!$D15</f>
        <v>21942</v>
      </c>
      <c r="AF17" s="104">
        <f>'ไฟฟ้า2567-2568'!$D16</f>
        <v>15181</v>
      </c>
      <c r="AG17" s="104">
        <f>'ไฟฟ้า2567-2568'!$D17</f>
        <v>0</v>
      </c>
      <c r="AH17" s="104">
        <f>'ไฟฟ้า2567-2568'!$D18</f>
        <v>0</v>
      </c>
      <c r="AI17" s="104">
        <f>'ไฟฟ้า2567-2568'!$D19</f>
        <v>0</v>
      </c>
      <c r="AJ17" s="104">
        <f>'ไฟฟ้า2567-2568'!$D20</f>
        <v>0</v>
      </c>
      <c r="AK17" s="128">
        <f t="shared" si="1"/>
        <v>136148</v>
      </c>
      <c r="AL17" s="80" t="s">
        <v>72</v>
      </c>
      <c r="AM17" s="81">
        <v>0.49990000000000001</v>
      </c>
      <c r="AN17" s="82" t="s">
        <v>73</v>
      </c>
      <c r="AO17" s="105">
        <f t="shared" si="3"/>
        <v>68060.385200000004</v>
      </c>
      <c r="AP17" s="84" t="s">
        <v>57</v>
      </c>
    </row>
    <row r="18" spans="1:42" ht="23.25">
      <c r="A18" s="106" t="s">
        <v>74</v>
      </c>
      <c r="B18" s="107" t="s">
        <v>75</v>
      </c>
      <c r="C18" s="143">
        <f>'กระดาษ2567-2568'!$C9</f>
        <v>275</v>
      </c>
      <c r="D18" s="143">
        <f>'กระดาษ2567-2568'!$C10</f>
        <v>75</v>
      </c>
      <c r="E18" s="143">
        <f>'กระดาษ2567-2568'!$C11</f>
        <v>0</v>
      </c>
      <c r="F18" s="143">
        <f>'กระดาษ2567-2568'!$C12</f>
        <v>187.5</v>
      </c>
      <c r="G18" s="143">
        <f>'กระดาษ2567-2568'!$C13</f>
        <v>0</v>
      </c>
      <c r="H18" s="143">
        <f>'กระดาษ2567-2568'!$C14</f>
        <v>250</v>
      </c>
      <c r="I18" s="143">
        <f>'กระดาษ2567-2568'!$C15</f>
        <v>200</v>
      </c>
      <c r="J18" s="143">
        <f>'กระดาษ2567-2568'!$C16</f>
        <v>550</v>
      </c>
      <c r="K18" s="143">
        <f>'กระดาษ2567-2568'!$C17</f>
        <v>0</v>
      </c>
      <c r="L18" s="143">
        <f>'กระดาษ2567-2568'!$C18</f>
        <v>0</v>
      </c>
      <c r="M18" s="143">
        <f>'กระดาษ2567-2568'!$C19</f>
        <v>0</v>
      </c>
      <c r="N18" s="143">
        <f>'กระดาษ2567-2568'!$C20</f>
        <v>0</v>
      </c>
      <c r="O18" s="128">
        <f t="shared" si="4"/>
        <v>1537.5</v>
      </c>
      <c r="P18" s="80" t="s">
        <v>63</v>
      </c>
      <c r="Q18" s="81">
        <v>2.1019999999999999</v>
      </c>
      <c r="R18" s="82" t="s">
        <v>64</v>
      </c>
      <c r="S18" s="108">
        <f t="shared" si="2"/>
        <v>3231.8249999999998</v>
      </c>
      <c r="T18" s="84" t="s">
        <v>57</v>
      </c>
      <c r="W18" s="106" t="s">
        <v>74</v>
      </c>
      <c r="X18" s="107" t="s">
        <v>75</v>
      </c>
      <c r="Y18" s="143">
        <f>'กระดาษ2567-2568'!$D9</f>
        <v>217.5</v>
      </c>
      <c r="Z18" s="143">
        <f>'กระดาษ2567-2568'!$D10</f>
        <v>62.5</v>
      </c>
      <c r="AA18" s="143">
        <f>'กระดาษ2567-2568'!$D11</f>
        <v>625</v>
      </c>
      <c r="AB18" s="143">
        <f>'กระดาษ2567-2568'!$D12</f>
        <v>467.5</v>
      </c>
      <c r="AC18" s="143">
        <f>'กระดาษ2567-2568'!$D13</f>
        <v>27.5</v>
      </c>
      <c r="AD18" s="143">
        <f>'กระดาษ2567-2568'!$D14</f>
        <v>412.5</v>
      </c>
      <c r="AE18" s="143">
        <f>'กระดาษ2567-2568'!$D15</f>
        <v>1057.5</v>
      </c>
      <c r="AF18" s="143">
        <f>'กระดาษ2567-2568'!$D16</f>
        <v>250</v>
      </c>
      <c r="AG18" s="143">
        <f>'กระดาษ2567-2568'!$D17</f>
        <v>0</v>
      </c>
      <c r="AH18" s="143">
        <f>'กระดาษ2567-2568'!$D18</f>
        <v>0</v>
      </c>
      <c r="AI18" s="143">
        <f>'กระดาษ2567-2568'!$D19</f>
        <v>0</v>
      </c>
      <c r="AJ18" s="143">
        <f>'กระดาษ2567-2568'!$D20</f>
        <v>0</v>
      </c>
      <c r="AK18" s="128">
        <f t="shared" si="1"/>
        <v>3120</v>
      </c>
      <c r="AL18" s="80" t="s">
        <v>63</v>
      </c>
      <c r="AM18" s="81">
        <v>2.1019999999999999</v>
      </c>
      <c r="AN18" s="82" t="s">
        <v>64</v>
      </c>
      <c r="AO18" s="108">
        <f t="shared" si="3"/>
        <v>6558.24</v>
      </c>
      <c r="AP18" s="84" t="s">
        <v>57</v>
      </c>
    </row>
    <row r="19" spans="1:42" ht="27">
      <c r="A19" s="109" t="s">
        <v>76</v>
      </c>
      <c r="B19" s="110" t="s">
        <v>77</v>
      </c>
      <c r="C19" s="140">
        <f>'ประปา2567-2568'!$C9</f>
        <v>400</v>
      </c>
      <c r="D19" s="140">
        <f>'ประปา2567-2568'!$C10</f>
        <v>459</v>
      </c>
      <c r="E19" s="140">
        <f>'ประปา2567-2568'!$C11</f>
        <v>392</v>
      </c>
      <c r="F19" s="140">
        <f>'ประปา2567-2568'!$C12</f>
        <v>344</v>
      </c>
      <c r="G19" s="140">
        <f>'ประปา2567-2568'!$C13</f>
        <v>692</v>
      </c>
      <c r="H19" s="140">
        <f>'ประปา2567-2568'!$C14</f>
        <v>351</v>
      </c>
      <c r="I19" s="140">
        <f>'ประปา2567-2568'!$C15</f>
        <v>415</v>
      </c>
      <c r="J19" s="140">
        <f>'ประปา2567-2568'!$C16</f>
        <v>444</v>
      </c>
      <c r="K19" s="140">
        <f>'ประปา2567-2568'!$C17</f>
        <v>381</v>
      </c>
      <c r="L19" s="140">
        <f>'ประปา2567-2568'!$C18</f>
        <v>415</v>
      </c>
      <c r="M19" s="140">
        <f>'ประปา2567-2568'!$C19</f>
        <v>465</v>
      </c>
      <c r="N19" s="140">
        <f>'ประปา2567-2568'!$C20</f>
        <v>326</v>
      </c>
      <c r="O19" s="128">
        <f t="shared" si="4"/>
        <v>5084</v>
      </c>
      <c r="P19" s="80" t="s">
        <v>94</v>
      </c>
      <c r="Q19" s="81">
        <v>0.54100000000000004</v>
      </c>
      <c r="R19" s="82" t="s">
        <v>95</v>
      </c>
      <c r="S19" s="108">
        <f t="shared" si="2"/>
        <v>2750.444</v>
      </c>
      <c r="T19" s="84" t="s">
        <v>57</v>
      </c>
      <c r="W19" s="109" t="s">
        <v>76</v>
      </c>
      <c r="X19" s="110" t="s">
        <v>77</v>
      </c>
      <c r="Y19" s="140">
        <f>'ประปา2567-2568'!$D9</f>
        <v>433</v>
      </c>
      <c r="Z19" s="140">
        <f>'ประปา2567-2568'!$D10</f>
        <v>325</v>
      </c>
      <c r="AA19" s="140">
        <f>'ประปา2567-2568'!$D11</f>
        <v>219</v>
      </c>
      <c r="AB19" s="140">
        <f>'ประปา2567-2568'!$D12</f>
        <v>187</v>
      </c>
      <c r="AC19" s="140">
        <f>'ประปา2567-2568'!$D13</f>
        <v>208</v>
      </c>
      <c r="AD19" s="140">
        <f>'ประปา2567-2568'!$D14</f>
        <v>205</v>
      </c>
      <c r="AE19" s="140">
        <f>'ประปา2567-2568'!$D15</f>
        <v>205</v>
      </c>
      <c r="AF19" s="140">
        <f>'ประปา2567-2568'!$D16</f>
        <v>254</v>
      </c>
      <c r="AG19" s="140">
        <f>'ประปา2567-2568'!$D17</f>
        <v>202</v>
      </c>
      <c r="AH19" s="140">
        <f>'ประปา2567-2568'!$D18</f>
        <v>0</v>
      </c>
      <c r="AI19" s="140">
        <f>'ประปา2567-2568'!$D19</f>
        <v>0</v>
      </c>
      <c r="AJ19" s="140">
        <f>'ประปา2567-2568'!$D20</f>
        <v>0</v>
      </c>
      <c r="AK19" s="128">
        <f t="shared" si="1"/>
        <v>2238</v>
      </c>
      <c r="AL19" s="80" t="s">
        <v>94</v>
      </c>
      <c r="AM19" s="81">
        <v>0.54100000000000004</v>
      </c>
      <c r="AN19" s="82" t="s">
        <v>95</v>
      </c>
      <c r="AO19" s="108">
        <f t="shared" si="3"/>
        <v>1210.758</v>
      </c>
      <c r="AP19" s="84" t="s">
        <v>57</v>
      </c>
    </row>
    <row r="20" spans="1:42" ht="27.75" thickBot="1">
      <c r="A20" s="111"/>
      <c r="B20" s="112" t="s">
        <v>96</v>
      </c>
      <c r="C20" s="142">
        <f>'ขยะทั่วไป2567-2568 '!$C9</f>
        <v>901</v>
      </c>
      <c r="D20" s="142">
        <f>'ขยะทั่วไป2567-2568 '!$C10</f>
        <v>877</v>
      </c>
      <c r="E20" s="142">
        <f>'ขยะทั่วไป2567-2568 '!$C11</f>
        <v>739</v>
      </c>
      <c r="F20" s="142">
        <f>'ขยะทั่วไป2567-2568 '!$C12</f>
        <v>828</v>
      </c>
      <c r="G20" s="142">
        <f>'ขยะทั่วไป2567-2568 '!$C13</f>
        <v>896</v>
      </c>
      <c r="H20" s="142">
        <f>'ขยะทั่วไป2567-2568 '!$C14</f>
        <v>744</v>
      </c>
      <c r="I20" s="142">
        <f>'ขยะทั่วไป2567-2568 '!$C15</f>
        <v>807</v>
      </c>
      <c r="J20" s="142">
        <f>'ขยะทั่วไป2567-2568 '!$C16</f>
        <v>781</v>
      </c>
      <c r="K20" s="142">
        <f>'ขยะทั่วไป2567-2568 '!$C17</f>
        <v>855</v>
      </c>
      <c r="L20" s="142">
        <f>'ขยะทั่วไป2567-2568 '!$C18</f>
        <v>872</v>
      </c>
      <c r="M20" s="142">
        <f>'ขยะทั่วไป2567-2568 '!$C19</f>
        <v>918</v>
      </c>
      <c r="N20" s="142">
        <f>'ขยะทั่วไป2567-2568 '!$C20</f>
        <v>967</v>
      </c>
      <c r="O20" s="129">
        <f t="shared" si="4"/>
        <v>10185</v>
      </c>
      <c r="P20" s="113" t="s">
        <v>63</v>
      </c>
      <c r="Q20" s="114">
        <v>2.3199999999999998</v>
      </c>
      <c r="R20" s="115" t="s">
        <v>64</v>
      </c>
      <c r="S20" s="116">
        <f t="shared" si="2"/>
        <v>23629.199999999997</v>
      </c>
      <c r="T20" s="117" t="s">
        <v>57</v>
      </c>
      <c r="W20" s="111"/>
      <c r="X20" s="112" t="s">
        <v>96</v>
      </c>
      <c r="Y20" s="142">
        <f>'ขยะทั่วไป2567-2568 '!$D9</f>
        <v>892</v>
      </c>
      <c r="Z20" s="142">
        <f>'ขยะทั่วไป2567-2568 '!$D10</f>
        <v>847</v>
      </c>
      <c r="AA20" s="142">
        <f>'ขยะทั่วไป2567-2568 '!$D11</f>
        <v>911</v>
      </c>
      <c r="AB20" s="142">
        <f>'ขยะทั่วไป2567-2568 '!$D12</f>
        <v>862</v>
      </c>
      <c r="AC20" s="142">
        <f>'ขยะทั่วไป2567-2568 '!$D13</f>
        <v>811</v>
      </c>
      <c r="AD20" s="142">
        <f>'ขยะทั่วไป2567-2568 '!$D14</f>
        <v>759</v>
      </c>
      <c r="AE20" s="142">
        <f>'ขยะทั่วไป2567-2568 '!$D15</f>
        <v>982</v>
      </c>
      <c r="AF20" s="142">
        <f>'ขยะทั่วไป2567-2568 '!$D16</f>
        <v>1110</v>
      </c>
      <c r="AG20" s="142">
        <f>'ขยะทั่วไป2567-2568 '!$D17</f>
        <v>0</v>
      </c>
      <c r="AH20" s="142">
        <f>'ขยะทั่วไป2567-2568 '!$D18</f>
        <v>0</v>
      </c>
      <c r="AI20" s="142">
        <f>'ขยะทั่วไป2567-2568 '!$D19</f>
        <v>0</v>
      </c>
      <c r="AJ20" s="142">
        <f>'ขยะทั่วไป2567-2568 '!$D20</f>
        <v>0</v>
      </c>
      <c r="AK20" s="129">
        <f t="shared" si="1"/>
        <v>7174</v>
      </c>
      <c r="AL20" s="113" t="s">
        <v>63</v>
      </c>
      <c r="AM20" s="114">
        <v>2.3199999999999998</v>
      </c>
      <c r="AN20" s="115" t="s">
        <v>64</v>
      </c>
      <c r="AO20" s="116">
        <f t="shared" si="3"/>
        <v>16643.68</v>
      </c>
      <c r="AP20" s="117" t="s">
        <v>57</v>
      </c>
    </row>
    <row r="22" spans="1:42" s="1" customFormat="1" ht="21">
      <c r="A22" s="4" t="s">
        <v>78</v>
      </c>
      <c r="W22" s="4" t="s">
        <v>78</v>
      </c>
    </row>
    <row r="23" spans="1:42" s="1" customFormat="1" ht="24.95" customHeight="1">
      <c r="A23" s="1" t="s">
        <v>79</v>
      </c>
      <c r="W23" s="1" t="s">
        <v>79</v>
      </c>
    </row>
    <row r="24" spans="1:42" s="1" customFormat="1" ht="24.95" customHeight="1">
      <c r="A24" s="1" t="s">
        <v>108</v>
      </c>
      <c r="W24" s="1" t="s">
        <v>108</v>
      </c>
    </row>
    <row r="25" spans="1:42" s="1" customFormat="1" ht="24.95" customHeight="1">
      <c r="A25" s="1" t="s">
        <v>80</v>
      </c>
      <c r="W25" s="1" t="s">
        <v>80</v>
      </c>
    </row>
    <row r="26" spans="1:42" s="1" customFormat="1" ht="24.95" customHeight="1">
      <c r="A26" s="1" t="s">
        <v>81</v>
      </c>
      <c r="W26" s="1" t="s">
        <v>81</v>
      </c>
    </row>
    <row r="27" spans="1:42" s="1" customFormat="1" ht="24.95" customHeight="1">
      <c r="A27" s="1" t="s">
        <v>82</v>
      </c>
      <c r="W27" s="1" t="s">
        <v>82</v>
      </c>
    </row>
    <row r="28" spans="1:42" s="1" customFormat="1" ht="24.95" customHeight="1">
      <c r="A28" s="1" t="s">
        <v>272</v>
      </c>
      <c r="W28" s="1" t="s">
        <v>273</v>
      </c>
    </row>
    <row r="29" spans="1:42" s="1" customFormat="1" ht="24.95" customHeight="1"/>
    <row r="31" spans="1:42" ht="15.75" thickBot="1"/>
    <row r="32" spans="1:42" s="11" customFormat="1" ht="31.5" thickBot="1">
      <c r="A32" s="341" t="s">
        <v>120</v>
      </c>
      <c r="B32" s="342"/>
      <c r="C32" s="342"/>
      <c r="D32" s="342"/>
      <c r="E32" s="342"/>
      <c r="F32" s="343"/>
      <c r="W32" s="341" t="s">
        <v>145</v>
      </c>
      <c r="X32" s="342"/>
      <c r="Y32" s="342"/>
      <c r="Z32" s="342"/>
      <c r="AA32" s="342"/>
      <c r="AB32" s="343"/>
    </row>
    <row r="33" spans="1:28" s="11" customFormat="1" ht="28.5">
      <c r="A33" s="130" t="s">
        <v>83</v>
      </c>
      <c r="B33" s="131" t="s">
        <v>84</v>
      </c>
      <c r="C33" s="344" t="s">
        <v>85</v>
      </c>
      <c r="D33" s="328"/>
      <c r="E33" s="327" t="s">
        <v>36</v>
      </c>
      <c r="F33" s="328"/>
      <c r="W33" s="130" t="s">
        <v>83</v>
      </c>
      <c r="X33" s="131" t="s">
        <v>84</v>
      </c>
      <c r="Y33" s="344" t="s">
        <v>85</v>
      </c>
      <c r="Z33" s="328"/>
      <c r="AA33" s="327" t="s">
        <v>36</v>
      </c>
      <c r="AB33" s="328"/>
    </row>
    <row r="34" spans="1:28" s="11" customFormat="1" ht="28.5">
      <c r="A34" s="118" t="s">
        <v>86</v>
      </c>
      <c r="B34" s="119">
        <f>SUM(S5:S16)/1000</f>
        <v>2.9489787629999999</v>
      </c>
      <c r="C34" s="337">
        <f>B34/B37</f>
        <v>2.0780689342927355E-2</v>
      </c>
      <c r="D34" s="338"/>
      <c r="E34" s="339" t="s">
        <v>87</v>
      </c>
      <c r="F34" s="340"/>
      <c r="W34" s="118" t="s">
        <v>86</v>
      </c>
      <c r="X34" s="119">
        <f>SUM(AO5:AO16)/1000</f>
        <v>1.6297958299999999</v>
      </c>
      <c r="Y34" s="337">
        <f>X34/X37</f>
        <v>1.7319301951074843E-2</v>
      </c>
      <c r="Z34" s="338"/>
      <c r="AA34" s="339" t="s">
        <v>87</v>
      </c>
      <c r="AB34" s="340"/>
    </row>
    <row r="35" spans="1:28" s="11" customFormat="1" ht="28.5">
      <c r="A35" s="120" t="s">
        <v>88</v>
      </c>
      <c r="B35" s="121">
        <f>SUM(S17)/1000</f>
        <v>109.34912580000001</v>
      </c>
      <c r="C35" s="329">
        <f>B35/B37</f>
        <v>0.77055496013773195</v>
      </c>
      <c r="D35" s="330"/>
      <c r="E35" s="331" t="s">
        <v>87</v>
      </c>
      <c r="F35" s="332"/>
      <c r="W35" s="120" t="s">
        <v>88</v>
      </c>
      <c r="X35" s="121">
        <f>SUM(AO17)/1000</f>
        <v>68.060385199999999</v>
      </c>
      <c r="Y35" s="329">
        <f>X35/X37</f>
        <v>0.72325523264178759</v>
      </c>
      <c r="Z35" s="330"/>
      <c r="AA35" s="331" t="s">
        <v>87</v>
      </c>
      <c r="AB35" s="332"/>
    </row>
    <row r="36" spans="1:28" s="11" customFormat="1" ht="29.25" thickBot="1">
      <c r="A36" s="122" t="s">
        <v>89</v>
      </c>
      <c r="B36" s="123">
        <f>SUM(S18:S20)/1000</f>
        <v>29.611468999999996</v>
      </c>
      <c r="C36" s="333">
        <f>B36/B37</f>
        <v>0.20866435051934068</v>
      </c>
      <c r="D36" s="334"/>
      <c r="E36" s="335" t="s">
        <v>87</v>
      </c>
      <c r="F36" s="336"/>
      <c r="W36" s="122" t="s">
        <v>89</v>
      </c>
      <c r="X36" s="123">
        <f>SUM(AO18:AO20)/1000</f>
        <v>24.412678</v>
      </c>
      <c r="Y36" s="333">
        <f>X36/X37</f>
        <v>0.25942546540713746</v>
      </c>
      <c r="Z36" s="334"/>
      <c r="AA36" s="335" t="s">
        <v>87</v>
      </c>
      <c r="AB36" s="336"/>
    </row>
    <row r="37" spans="1:28" s="11" customFormat="1" ht="31.5" thickBot="1">
      <c r="A37" s="124" t="s">
        <v>90</v>
      </c>
      <c r="B37" s="125">
        <f>SUM(B34:B36)</f>
        <v>141.90957356300001</v>
      </c>
      <c r="C37" s="323">
        <f>SUM(C34:D36)</f>
        <v>1</v>
      </c>
      <c r="D37" s="324"/>
      <c r="E37" s="325" t="s">
        <v>87</v>
      </c>
      <c r="F37" s="326"/>
      <c r="W37" s="124" t="s">
        <v>90</v>
      </c>
      <c r="X37" s="125">
        <f>SUM(X34:X36)</f>
        <v>94.102859030000005</v>
      </c>
      <c r="Y37" s="323">
        <f>SUM(Y34:Z36)</f>
        <v>1</v>
      </c>
      <c r="Z37" s="324"/>
      <c r="AA37" s="325" t="s">
        <v>87</v>
      </c>
      <c r="AB37" s="326"/>
    </row>
  </sheetData>
  <mergeCells count="46">
    <mergeCell ref="Y36:Z36"/>
    <mergeCell ref="AA36:AB36"/>
    <mergeCell ref="Y37:Z37"/>
    <mergeCell ref="AA37:AB37"/>
    <mergeCell ref="AA33:AB33"/>
    <mergeCell ref="Y34:Z34"/>
    <mergeCell ref="AA34:AB34"/>
    <mergeCell ref="Y35:Z35"/>
    <mergeCell ref="AA35:AB35"/>
    <mergeCell ref="W1:AP1"/>
    <mergeCell ref="X2:AH2"/>
    <mergeCell ref="AI2:AJ2"/>
    <mergeCell ref="AL2:AP2"/>
    <mergeCell ref="W3:W4"/>
    <mergeCell ref="X3:X4"/>
    <mergeCell ref="Y3:AK3"/>
    <mergeCell ref="AL3:AL4"/>
    <mergeCell ref="AM3:AM4"/>
    <mergeCell ref="AN3:AN4"/>
    <mergeCell ref="AO3:AO4"/>
    <mergeCell ref="AP3:AP4"/>
    <mergeCell ref="W32:AB32"/>
    <mergeCell ref="Y33:Z33"/>
    <mergeCell ref="A32:F32"/>
    <mergeCell ref="C33:D33"/>
    <mergeCell ref="A1:T1"/>
    <mergeCell ref="B2:L2"/>
    <mergeCell ref="M2:N2"/>
    <mergeCell ref="P2:T2"/>
    <mergeCell ref="A3:A4"/>
    <mergeCell ref="B3:B4"/>
    <mergeCell ref="C3:O3"/>
    <mergeCell ref="P3:P4"/>
    <mergeCell ref="Q3:Q4"/>
    <mergeCell ref="R3:R4"/>
    <mergeCell ref="S3:S4"/>
    <mergeCell ref="T3:T4"/>
    <mergeCell ref="C37:D37"/>
    <mergeCell ref="E37:F37"/>
    <mergeCell ref="E33:F33"/>
    <mergeCell ref="C35:D35"/>
    <mergeCell ref="E35:F35"/>
    <mergeCell ref="C36:D36"/>
    <mergeCell ref="E36:F36"/>
    <mergeCell ref="C34:D34"/>
    <mergeCell ref="E34:F3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4BE3-851C-4739-B039-4A418C6077CA}">
  <dimension ref="A1:I84"/>
  <sheetViews>
    <sheetView tabSelected="1" topLeftCell="A37" zoomScale="55" zoomScaleNormal="55" workbookViewId="0">
      <selection activeCell="B61" sqref="B61:H81"/>
    </sheetView>
  </sheetViews>
  <sheetFormatPr defaultColWidth="7.875" defaultRowHeight="15"/>
  <cols>
    <col min="1" max="1" width="19.75" style="67" customWidth="1"/>
    <col min="2" max="2" width="67.125" style="67" customWidth="1"/>
    <col min="3" max="3" width="15.375" style="67" customWidth="1"/>
    <col min="4" max="4" width="21.25" style="67" customWidth="1"/>
    <col min="5" max="7" width="18.125" style="67" customWidth="1"/>
    <col min="8" max="8" width="33.875" style="67" customWidth="1"/>
    <col min="9" max="9" width="21.375" style="67" customWidth="1"/>
    <col min="10" max="16384" width="7.875" style="67"/>
  </cols>
  <sheetData>
    <row r="1" spans="1:9" s="11" customFormat="1" ht="46.5" customHeight="1" thickBot="1">
      <c r="A1" s="369" t="s">
        <v>147</v>
      </c>
      <c r="B1" s="369"/>
      <c r="C1" s="369"/>
      <c r="D1" s="369"/>
      <c r="E1" s="369"/>
      <c r="F1" s="369"/>
      <c r="G1" s="369"/>
      <c r="H1" s="369"/>
      <c r="I1" s="369"/>
    </row>
    <row r="2" spans="1:9" ht="27" thickBot="1">
      <c r="A2" s="198" t="s">
        <v>30</v>
      </c>
      <c r="B2" s="370" t="s">
        <v>31</v>
      </c>
      <c r="C2" s="371"/>
      <c r="D2" s="371"/>
      <c r="E2" s="371"/>
      <c r="F2" s="371"/>
      <c r="G2" s="371"/>
      <c r="H2" s="371"/>
      <c r="I2" s="371"/>
    </row>
    <row r="3" spans="1:9" ht="43.5" customHeight="1">
      <c r="A3" s="352" t="s">
        <v>33</v>
      </c>
      <c r="B3" s="354" t="s">
        <v>34</v>
      </c>
      <c r="C3" s="383" t="s">
        <v>36</v>
      </c>
      <c r="D3" s="356" t="s">
        <v>148</v>
      </c>
      <c r="E3" s="357"/>
      <c r="F3" s="357"/>
      <c r="G3" s="375"/>
      <c r="H3" s="379" t="s">
        <v>150</v>
      </c>
      <c r="I3" s="381" t="s">
        <v>112</v>
      </c>
    </row>
    <row r="4" spans="1:9" ht="27" thickBot="1">
      <c r="A4" s="353"/>
      <c r="B4" s="355"/>
      <c r="C4" s="384"/>
      <c r="D4" s="138" t="s">
        <v>149</v>
      </c>
      <c r="E4" s="138" t="s">
        <v>111</v>
      </c>
      <c r="F4" s="138" t="s">
        <v>274</v>
      </c>
      <c r="G4" s="138" t="s">
        <v>111</v>
      </c>
      <c r="H4" s="380"/>
      <c r="I4" s="382"/>
    </row>
    <row r="5" spans="1:9" ht="26.25">
      <c r="A5" s="70" t="s">
        <v>50</v>
      </c>
      <c r="B5" s="133" t="s">
        <v>51</v>
      </c>
      <c r="C5" s="222"/>
      <c r="D5" s="203"/>
      <c r="E5" s="203"/>
      <c r="F5" s="203"/>
      <c r="G5" s="203"/>
      <c r="H5" s="203"/>
      <c r="I5" s="203"/>
    </row>
    <row r="6" spans="1:9" ht="26.25">
      <c r="A6" s="70" t="s">
        <v>52</v>
      </c>
      <c r="B6" s="71" t="s">
        <v>53</v>
      </c>
      <c r="C6" s="223"/>
      <c r="D6" s="204"/>
      <c r="E6" s="204"/>
      <c r="F6" s="204"/>
      <c r="G6" s="204"/>
      <c r="H6" s="204"/>
      <c r="I6" s="204"/>
    </row>
    <row r="7" spans="1:9" ht="26.25">
      <c r="A7" s="77"/>
      <c r="B7" s="78" t="s">
        <v>54</v>
      </c>
      <c r="C7" s="224" t="s">
        <v>57</v>
      </c>
      <c r="D7" s="205"/>
      <c r="E7" s="205"/>
      <c r="F7" s="205"/>
      <c r="G7" s="205"/>
      <c r="H7" s="205"/>
      <c r="I7" s="205"/>
    </row>
    <row r="8" spans="1:9" ht="26.25">
      <c r="A8" s="77"/>
      <c r="B8" s="78" t="s">
        <v>58</v>
      </c>
      <c r="C8" s="224" t="s">
        <v>57</v>
      </c>
      <c r="D8" s="206"/>
      <c r="E8" s="206"/>
      <c r="F8" s="206"/>
      <c r="G8" s="206"/>
      <c r="H8" s="206"/>
      <c r="I8" s="206"/>
    </row>
    <row r="9" spans="1:9" ht="26.25">
      <c r="A9" s="77"/>
      <c r="B9" s="86" t="s">
        <v>59</v>
      </c>
      <c r="C9" s="225"/>
      <c r="D9" s="207"/>
      <c r="E9" s="207"/>
      <c r="F9" s="207"/>
      <c r="G9" s="207"/>
      <c r="H9" s="207"/>
      <c r="I9" s="207"/>
    </row>
    <row r="10" spans="1:9" ht="26.25">
      <c r="A10" s="77"/>
      <c r="B10" s="71" t="s">
        <v>60</v>
      </c>
      <c r="C10" s="226"/>
      <c r="D10" s="204"/>
      <c r="E10" s="204"/>
      <c r="F10" s="204"/>
      <c r="G10" s="204"/>
      <c r="H10" s="204"/>
      <c r="I10" s="204"/>
    </row>
    <row r="11" spans="1:9" ht="26.25">
      <c r="A11" s="77"/>
      <c r="B11" s="78" t="s">
        <v>61</v>
      </c>
      <c r="C11" s="224" t="s">
        <v>57</v>
      </c>
      <c r="D11" s="208">
        <f>'คำนวณก๊าซเรือนกระจก2567-2568'!S11</f>
        <v>2395.202182</v>
      </c>
      <c r="E11" s="209">
        <f>D11/D21</f>
        <v>1.6878369245022517E-2</v>
      </c>
      <c r="F11" s="208">
        <f>'คำนวณก๊าซเรือนกระจก2567-2568'!AO11</f>
        <v>1300.606542</v>
      </c>
      <c r="G11" s="209">
        <f>F11/F21</f>
        <v>1.3821116121300483E-2</v>
      </c>
      <c r="H11" s="208">
        <f>F11-D11</f>
        <v>-1094.59564</v>
      </c>
      <c r="I11" s="209">
        <f>H11/D11</f>
        <v>-0.45699509136469213</v>
      </c>
    </row>
    <row r="12" spans="1:9" ht="26.25">
      <c r="A12" s="77"/>
      <c r="B12" s="78" t="s">
        <v>62</v>
      </c>
      <c r="C12" s="224" t="s">
        <v>57</v>
      </c>
      <c r="D12" s="208">
        <f>'คำนวณก๊าซเรือนกระจก2567-2568'!S12</f>
        <v>553.77658099999996</v>
      </c>
      <c r="E12" s="209">
        <f>D12/D21</f>
        <v>3.9023200979048378E-3</v>
      </c>
      <c r="F12" s="208">
        <f>'คำนวณก๊าซเรือนกระจก2567-2568'!AO12</f>
        <v>329.18928799999998</v>
      </c>
      <c r="G12" s="209">
        <f>F12/F21</f>
        <v>3.4981858297743569E-3</v>
      </c>
      <c r="H12" s="208">
        <f>F12-D12</f>
        <v>-224.58729299999999</v>
      </c>
      <c r="I12" s="209">
        <f>H12/D12</f>
        <v>-0.40555577954279726</v>
      </c>
    </row>
    <row r="13" spans="1:9" ht="27">
      <c r="A13" s="77"/>
      <c r="B13" s="94" t="s">
        <v>92</v>
      </c>
      <c r="C13" s="224" t="s">
        <v>57</v>
      </c>
      <c r="D13" s="210"/>
      <c r="E13" s="211"/>
      <c r="F13" s="210"/>
      <c r="G13" s="211"/>
      <c r="H13" s="210"/>
      <c r="I13" s="211"/>
    </row>
    <row r="14" spans="1:9" ht="27">
      <c r="A14" s="77"/>
      <c r="B14" s="94" t="s">
        <v>93</v>
      </c>
      <c r="C14" s="224" t="s">
        <v>57</v>
      </c>
      <c r="D14" s="212"/>
      <c r="E14" s="213"/>
      <c r="F14" s="212"/>
      <c r="G14" s="213"/>
      <c r="H14" s="212"/>
      <c r="I14" s="213"/>
    </row>
    <row r="15" spans="1:9" ht="27">
      <c r="A15" s="77"/>
      <c r="B15" s="94" t="s">
        <v>109</v>
      </c>
      <c r="C15" s="224" t="s">
        <v>57</v>
      </c>
      <c r="D15" s="212"/>
      <c r="E15" s="213"/>
      <c r="F15" s="212"/>
      <c r="G15" s="213"/>
      <c r="H15" s="212"/>
      <c r="I15" s="213"/>
    </row>
    <row r="16" spans="1:9" ht="27">
      <c r="A16" s="98"/>
      <c r="B16" s="99" t="s">
        <v>110</v>
      </c>
      <c r="C16" s="227" t="s">
        <v>57</v>
      </c>
      <c r="D16" s="214"/>
      <c r="E16" s="215"/>
      <c r="F16" s="214"/>
      <c r="G16" s="215"/>
      <c r="H16" s="214"/>
      <c r="I16" s="215"/>
    </row>
    <row r="17" spans="1:9" ht="46.5">
      <c r="A17" s="102" t="s">
        <v>70</v>
      </c>
      <c r="B17" s="103" t="s">
        <v>71</v>
      </c>
      <c r="C17" s="228" t="s">
        <v>57</v>
      </c>
      <c r="D17" s="216">
        <f>'คำนวณก๊าซเรือนกระจก2567-2568'!S17</f>
        <v>109349.12580000001</v>
      </c>
      <c r="E17" s="217">
        <f>D17/D21</f>
        <v>0.77055496013773195</v>
      </c>
      <c r="F17" s="216">
        <f>'คำนวณก๊าซเรือนกระจก2567-2568'!AO17</f>
        <v>68060.385200000004</v>
      </c>
      <c r="G17" s="217">
        <f>F17/F21</f>
        <v>0.72325523264178759</v>
      </c>
      <c r="H17" s="216">
        <f>F17-D17</f>
        <v>-41288.740600000005</v>
      </c>
      <c r="I17" s="255">
        <f>H17/D17</f>
        <v>-0.37758638030190822</v>
      </c>
    </row>
    <row r="18" spans="1:9" ht="26.25">
      <c r="A18" s="106" t="s">
        <v>74</v>
      </c>
      <c r="B18" s="107" t="s">
        <v>75</v>
      </c>
      <c r="C18" s="226" t="s">
        <v>57</v>
      </c>
      <c r="D18" s="218">
        <f>'คำนวณก๊าซเรือนกระจก2567-2568'!S18</f>
        <v>3231.8249999999998</v>
      </c>
      <c r="E18" s="219">
        <f>D18/D21</f>
        <v>2.2773833497323901E-2</v>
      </c>
      <c r="F18" s="218">
        <f>'คำนวณก๊าซเรือนกระจก2567-2568'!AO18</f>
        <v>6558.24</v>
      </c>
      <c r="G18" s="219">
        <f>F18/F21</f>
        <v>6.9692250241931875E-2</v>
      </c>
      <c r="H18" s="218">
        <f>F18-D18</f>
        <v>3326.415</v>
      </c>
      <c r="I18" s="219">
        <f>H18/D18</f>
        <v>1.0292682926829269</v>
      </c>
    </row>
    <row r="19" spans="1:9" ht="26.25">
      <c r="A19" s="109" t="s">
        <v>76</v>
      </c>
      <c r="B19" s="110" t="s">
        <v>77</v>
      </c>
      <c r="C19" s="224" t="s">
        <v>57</v>
      </c>
      <c r="D19" s="212">
        <f>'คำนวณก๊าซเรือนกระจก2567-2568'!S19</f>
        <v>2750.444</v>
      </c>
      <c r="E19" s="213">
        <f>D19/D21</f>
        <v>1.9381666303006362E-2</v>
      </c>
      <c r="F19" s="212">
        <f>'คำนวณก๊าซเรือนกระจก2567-2568'!AO19</f>
        <v>1210.758</v>
      </c>
      <c r="G19" s="213">
        <f>F19/F21</f>
        <v>1.2866325343144037E-2</v>
      </c>
      <c r="H19" s="212">
        <f>F19-E19</f>
        <v>1210.7386183336971</v>
      </c>
      <c r="I19" s="213">
        <f>H19/D19</f>
        <v>0.4401975165950287</v>
      </c>
    </row>
    <row r="20" spans="1:9" ht="27.75" thickBot="1">
      <c r="A20" s="111"/>
      <c r="B20" s="112" t="s">
        <v>96</v>
      </c>
      <c r="C20" s="229" t="s">
        <v>57</v>
      </c>
      <c r="D20" s="220">
        <f>'คำนวณก๊าซเรือนกระจก2567-2568'!S20</f>
        <v>23629.199999999997</v>
      </c>
      <c r="E20" s="221">
        <f>D20/D21</f>
        <v>0.16650885071901042</v>
      </c>
      <c r="F20" s="220">
        <f>'คำนวณก๊าซเรือนกระจก2567-2568'!AO20</f>
        <v>16643.68</v>
      </c>
      <c r="G20" s="221">
        <f>F20/F21</f>
        <v>0.1768668898220615</v>
      </c>
      <c r="H20" s="220">
        <f>F20-D20</f>
        <v>-6985.5199999999968</v>
      </c>
      <c r="I20" s="221">
        <f>H20/D20</f>
        <v>-0.2956308296514481</v>
      </c>
    </row>
    <row r="21" spans="1:9" ht="29.25" thickBot="1">
      <c r="A21" s="376" t="s">
        <v>14</v>
      </c>
      <c r="B21" s="377"/>
      <c r="C21" s="378"/>
      <c r="D21" s="199">
        <f>SUM(D5:D20)</f>
        <v>141909.57356300001</v>
      </c>
      <c r="E21" s="200">
        <f>SUM(E5:E20)</f>
        <v>1</v>
      </c>
      <c r="F21" s="201">
        <f>SUM(F5:F20)</f>
        <v>94102.859030000021</v>
      </c>
      <c r="G21" s="200">
        <f>SUM(G5:G20)</f>
        <v>1</v>
      </c>
      <c r="H21" s="230">
        <f>F21-D21</f>
        <v>-47806.714532999991</v>
      </c>
      <c r="I21" s="202">
        <f>H21/D21</f>
        <v>-0.33688153189873726</v>
      </c>
    </row>
    <row r="23" spans="1:9" s="1" customFormat="1" ht="24.95" customHeight="1"/>
    <row r="24" spans="1:9" ht="31.5" thickBot="1">
      <c r="B24" s="372" t="s">
        <v>151</v>
      </c>
      <c r="C24" s="372"/>
      <c r="D24" s="372"/>
      <c r="E24" s="372"/>
      <c r="F24" s="372"/>
      <c r="G24" s="372"/>
      <c r="H24" s="372"/>
      <c r="I24" s="372"/>
    </row>
    <row r="25" spans="1:9" ht="50.1" customHeight="1" thickBot="1">
      <c r="B25" s="231" t="s">
        <v>33</v>
      </c>
      <c r="C25" s="232" t="s">
        <v>36</v>
      </c>
      <c r="D25" s="233" t="s">
        <v>149</v>
      </c>
      <c r="E25" s="233" t="s">
        <v>111</v>
      </c>
      <c r="F25" s="233" t="s">
        <v>274</v>
      </c>
      <c r="G25" s="233" t="s">
        <v>111</v>
      </c>
      <c r="H25" s="233" t="s">
        <v>152</v>
      </c>
      <c r="I25" s="234" t="s">
        <v>112</v>
      </c>
    </row>
    <row r="26" spans="1:9" ht="50.1" customHeight="1">
      <c r="B26" s="251" t="s">
        <v>113</v>
      </c>
      <c r="C26" s="235" t="s">
        <v>87</v>
      </c>
      <c r="D26" s="236">
        <f>SUM(D11:D12)/1000</f>
        <v>2.9489787629999999</v>
      </c>
      <c r="E26" s="237">
        <f>D26/D29</f>
        <v>2.0780689342927355E-2</v>
      </c>
      <c r="F26" s="236">
        <f>SUM(F11:F12)/1000</f>
        <v>1.6297958299999999</v>
      </c>
      <c r="G26" s="237">
        <f>F26/F29</f>
        <v>1.7319301951074843E-2</v>
      </c>
      <c r="H26" s="236">
        <f>F26-D26</f>
        <v>-1.319182933</v>
      </c>
      <c r="I26" s="238">
        <f>H26/D26</f>
        <v>-0.44733551477257621</v>
      </c>
    </row>
    <row r="27" spans="1:9" ht="50.1" customHeight="1">
      <c r="B27" s="252" t="s">
        <v>114</v>
      </c>
      <c r="C27" s="239" t="s">
        <v>87</v>
      </c>
      <c r="D27" s="240">
        <f>SUM(D17)/1000</f>
        <v>109.34912580000001</v>
      </c>
      <c r="E27" s="241">
        <f>D27/D29</f>
        <v>0.77055496013773195</v>
      </c>
      <c r="F27" s="240">
        <f>SUM(F17)/1000</f>
        <v>68.060385199999999</v>
      </c>
      <c r="G27" s="241">
        <f>F27/F29</f>
        <v>0.72325523264178759</v>
      </c>
      <c r="H27" s="240">
        <f t="shared" ref="H27:H29" si="0">F27-D27</f>
        <v>-41.288740600000011</v>
      </c>
      <c r="I27" s="242">
        <f t="shared" ref="I27:I29" si="1">H27/D27</f>
        <v>-0.37758638030190828</v>
      </c>
    </row>
    <row r="28" spans="1:9" ht="50.1" customHeight="1" thickBot="1">
      <c r="B28" s="253" t="s">
        <v>115</v>
      </c>
      <c r="C28" s="243" t="s">
        <v>87</v>
      </c>
      <c r="D28" s="244">
        <f>SUM(D18:D20)/1000</f>
        <v>29.611468999999996</v>
      </c>
      <c r="E28" s="245">
        <f>D28/D29</f>
        <v>0.20866435051934068</v>
      </c>
      <c r="F28" s="244">
        <f>SUM(F18:F20)/1000</f>
        <v>24.412678</v>
      </c>
      <c r="G28" s="245">
        <f>F28/F29</f>
        <v>0.25942546540713746</v>
      </c>
      <c r="H28" s="244">
        <f t="shared" si="0"/>
        <v>-5.1987909999999964</v>
      </c>
      <c r="I28" s="246">
        <f t="shared" si="1"/>
        <v>-0.17556680487550269</v>
      </c>
    </row>
    <row r="29" spans="1:9" ht="50.1" customHeight="1" thickBot="1">
      <c r="B29" s="373" t="s">
        <v>14</v>
      </c>
      <c r="C29" s="374"/>
      <c r="D29" s="247">
        <f>SUM(D26:D28)</f>
        <v>141.90957356300001</v>
      </c>
      <c r="E29" s="248">
        <f>SUM(E26:E28)</f>
        <v>1</v>
      </c>
      <c r="F29" s="247">
        <f>SUM(F26:F28)</f>
        <v>94.102859030000005</v>
      </c>
      <c r="G29" s="248">
        <f>SUM(G26:G28)</f>
        <v>1</v>
      </c>
      <c r="H29" s="249">
        <f t="shared" si="0"/>
        <v>-47.806714533000005</v>
      </c>
      <c r="I29" s="250">
        <f t="shared" si="1"/>
        <v>-0.33688153189873737</v>
      </c>
    </row>
    <row r="60" spans="2:5" ht="21">
      <c r="B60" s="1"/>
    </row>
    <row r="61" spans="2:5" s="254" customFormat="1" ht="26.25">
      <c r="B61" s="289" t="s">
        <v>17</v>
      </c>
      <c r="C61" s="289"/>
      <c r="D61" s="289"/>
      <c r="E61" s="289"/>
    </row>
    <row r="62" spans="2:5" s="254" customFormat="1" ht="26.25">
      <c r="B62" s="254" t="s">
        <v>214</v>
      </c>
      <c r="D62" s="289"/>
      <c r="E62" s="289"/>
    </row>
    <row r="63" spans="2:5" s="254" customFormat="1" ht="26.25">
      <c r="B63" s="254" t="s">
        <v>213</v>
      </c>
      <c r="C63" s="289"/>
      <c r="D63" s="289"/>
      <c r="E63" s="289"/>
    </row>
    <row r="64" spans="2:5" s="254" customFormat="1" ht="26.25">
      <c r="B64" s="254" t="s">
        <v>212</v>
      </c>
      <c r="D64" s="289"/>
      <c r="E64" s="289"/>
    </row>
    <row r="65" spans="2:5" s="254" customFormat="1" ht="26.25">
      <c r="B65" s="254" t="s">
        <v>215</v>
      </c>
      <c r="C65" s="289"/>
      <c r="D65" s="289"/>
      <c r="E65" s="289"/>
    </row>
    <row r="66" spans="2:5" s="254" customFormat="1" ht="26.25">
      <c r="B66" s="254" t="s">
        <v>216</v>
      </c>
      <c r="D66" s="289"/>
      <c r="E66" s="289"/>
    </row>
    <row r="67" spans="2:5" s="254" customFormat="1" ht="26.25">
      <c r="D67" s="289"/>
      <c r="E67" s="289"/>
    </row>
    <row r="68" spans="2:5" s="254" customFormat="1" ht="26.25">
      <c r="B68" s="289" t="s">
        <v>211</v>
      </c>
    </row>
    <row r="69" spans="2:5" s="254" customFormat="1" ht="26.25">
      <c r="B69" s="254" t="s">
        <v>218</v>
      </c>
    </row>
    <row r="70" spans="2:5" s="254" customFormat="1" ht="26.25">
      <c r="B70" s="254" t="s">
        <v>219</v>
      </c>
    </row>
    <row r="71" spans="2:5" s="254" customFormat="1" ht="26.25">
      <c r="B71" s="254" t="s">
        <v>217</v>
      </c>
    </row>
    <row r="72" spans="2:5" s="254" customFormat="1" ht="26.25">
      <c r="B72" s="254" t="s">
        <v>220</v>
      </c>
    </row>
    <row r="73" spans="2:5" s="254" customFormat="1" ht="26.25"/>
    <row r="74" spans="2:5" s="254" customFormat="1" ht="26.25">
      <c r="B74" s="289" t="s">
        <v>116</v>
      </c>
    </row>
    <row r="75" spans="2:5" s="254" customFormat="1" ht="26.25">
      <c r="B75" s="254" t="s">
        <v>221</v>
      </c>
    </row>
    <row r="76" spans="2:5" s="254" customFormat="1" ht="26.25">
      <c r="B76" s="254" t="s">
        <v>222</v>
      </c>
    </row>
    <row r="77" spans="2:5" s="254" customFormat="1" ht="26.25">
      <c r="B77" s="254" t="s">
        <v>223</v>
      </c>
    </row>
    <row r="78" spans="2:5" s="254" customFormat="1" ht="26.25">
      <c r="B78" s="254" t="s">
        <v>224</v>
      </c>
    </row>
    <row r="79" spans="2:5" s="254" customFormat="1" ht="26.25">
      <c r="B79" s="254" t="s">
        <v>225</v>
      </c>
    </row>
    <row r="80" spans="2:5" s="254" customFormat="1" ht="26.25">
      <c r="B80" s="254" t="s">
        <v>226</v>
      </c>
    </row>
    <row r="81" spans="2:2" s="254" customFormat="1" ht="26.25">
      <c r="B81" s="254" t="s">
        <v>227</v>
      </c>
    </row>
    <row r="83" spans="2:2" ht="21">
      <c r="B83" s="1"/>
    </row>
    <row r="84" spans="2:2" ht="21">
      <c r="B84" s="1"/>
    </row>
  </sheetData>
  <mergeCells count="11">
    <mergeCell ref="A1:I1"/>
    <mergeCell ref="B2:I2"/>
    <mergeCell ref="B24:I24"/>
    <mergeCell ref="B29:C29"/>
    <mergeCell ref="D3:G3"/>
    <mergeCell ref="A3:A4"/>
    <mergeCell ref="A21:C21"/>
    <mergeCell ref="H3:H4"/>
    <mergeCell ref="I3:I4"/>
    <mergeCell ref="C3:C4"/>
    <mergeCell ref="B3:B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ไฟฟ้า2567-2568</vt:lpstr>
      <vt:lpstr>ประปา2567-2568</vt:lpstr>
      <vt:lpstr>กระดาษ2567-2568</vt:lpstr>
      <vt:lpstr>ดีเซล2567-2568</vt:lpstr>
      <vt:lpstr>แก๊สโซฮอล์2567-2568</vt:lpstr>
      <vt:lpstr>ขยะทั่วไป2567-2568 </vt:lpstr>
      <vt:lpstr>เศษอาหาร2567-2568</vt:lpstr>
      <vt:lpstr>คำนวณก๊าซเรือนกระจก2567-2568</vt:lpstr>
      <vt:lpstr>เปรียบเทียบคำนวณก๊าซเรือนกระจก</vt:lpstr>
      <vt:lpstr>'เศษอาหาร2567-2568'!Print_Area</vt:lpstr>
      <vt:lpstr>'แก๊สโซฮอล์2567-2568'!Print_Area</vt:lpstr>
      <vt:lpstr>'ไฟฟ้า2567-2568'!Print_Area</vt:lpstr>
      <vt:lpstr>'กระดาษ2567-2568'!Print_Area</vt:lpstr>
      <vt:lpstr>'ขยะทั่วไป2567-2568 '!Print_Area</vt:lpstr>
      <vt:lpstr>'ดีเซล2567-2568'!Print_Area</vt:lpstr>
      <vt:lpstr>'ประปา2567-2568'!Print_Area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PIYAPHAN SIRIMAT</dc:creator>
  <cp:lastModifiedBy>Meena</cp:lastModifiedBy>
  <cp:revision/>
  <cp:lastPrinted>2025-09-02T08:05:32Z</cp:lastPrinted>
  <dcterms:created xsi:type="dcterms:W3CDTF">2021-07-20T06:22:14Z</dcterms:created>
  <dcterms:modified xsi:type="dcterms:W3CDTF">2025-10-02T11:12:05Z</dcterms:modified>
</cp:coreProperties>
</file>